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2.xml" ContentType="application/vnd.openxmlformats-officedocument.drawing+xml"/>
  <Override PartName="/xl/ctrlProps/ctrlProp16.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trlProps/ctrlProp17.xml" ContentType="application/vnd.ms-excel.controlpropertie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ctrlProps/ctrlProp18.xml" ContentType="application/vnd.ms-excel.controlproperties+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codeName="{28389E77-7640-9E18-AD5C-E98E2F4A8B83}"/>
  <workbookPr codeName="ThisWorkbook"/>
  <mc:AlternateContent xmlns:mc="http://schemas.openxmlformats.org/markup-compatibility/2006">
    <mc:Choice Requires="x15">
      <x15ac:absPath xmlns:x15ac="http://schemas.microsoft.com/office/spreadsheetml/2010/11/ac" url="C:\Users\HilbertSimonse\Downloads\"/>
    </mc:Choice>
  </mc:AlternateContent>
  <xr:revisionPtr revIDLastSave="0" documentId="13_ncr:1_{F0CBB0BA-0680-493F-8C7F-A48AD7708FF2}" xr6:coauthVersionLast="47" xr6:coauthVersionMax="47" xr10:uidLastSave="{00000000-0000-0000-0000-000000000000}"/>
  <bookViews>
    <workbookView xWindow="26250" yWindow="660" windowWidth="28800" windowHeight="20430" xr2:uid="{00000000-000D-0000-FFFF-FFFF00000000}"/>
  </bookViews>
  <sheets>
    <sheet name="Startgegevens" sheetId="1" r:id="rId1"/>
    <sheet name="Nieuwe regeling" sheetId="3" state="hidden" r:id="rId2"/>
    <sheet name="2026" sheetId="7" state="hidden" r:id="rId3"/>
    <sheet name="Overgangsregeling 1" sheetId="5" state="hidden" r:id="rId4"/>
    <sheet name="Overgangsregeling 2" sheetId="4" state="hidden" r:id="rId5"/>
  </sheets>
  <definedNames>
    <definedName name="_xlnm.Print_Area" localSheetId="4">'Overgangsregeling 2'!$A$1:$M$35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4" l="1"/>
  <c r="C6" i="5"/>
  <c r="B8" i="1"/>
  <c r="B6" i="1"/>
  <c r="B31" i="7"/>
  <c r="B30" i="7"/>
  <c r="Y14" i="7"/>
  <c r="Y13" i="7"/>
  <c r="Y12" i="7"/>
  <c r="Y8" i="7"/>
  <c r="Y7" i="7"/>
  <c r="D10" i="3" l="1"/>
  <c r="C18" i="3"/>
  <c r="C19" i="4" l="1"/>
  <c r="C16" i="5"/>
  <c r="S17" i="1" l="1"/>
  <c r="R17" i="1"/>
  <c r="Q17" i="1"/>
  <c r="Q9" i="1" l="1"/>
  <c r="B16" i="1" s="1"/>
  <c r="C7" i="5"/>
  <c r="C7" i="3"/>
  <c r="C6" i="3"/>
  <c r="C7" i="4"/>
  <c r="C6" i="4"/>
  <c r="A25" i="1" l="1"/>
  <c r="D11" i="4" l="1"/>
  <c r="N12" i="5" l="1"/>
  <c r="C13" i="5"/>
  <c r="B16" i="5" s="1"/>
  <c r="C12" i="5"/>
  <c r="C16" i="4"/>
  <c r="C15" i="4"/>
  <c r="C14" i="4"/>
  <c r="N11" i="4"/>
  <c r="C7" i="1"/>
  <c r="C5" i="1"/>
  <c r="C3" i="1"/>
  <c r="C8" i="5"/>
  <c r="N11" i="5" s="1"/>
  <c r="N10" i="4"/>
  <c r="N9" i="4"/>
  <c r="C14" i="5" l="1"/>
  <c r="B19" i="4"/>
  <c r="C17" i="4"/>
  <c r="F16" i="4"/>
  <c r="N9" i="5"/>
  <c r="A20" i="5" s="1"/>
  <c r="D9" i="5"/>
  <c r="N7" i="4"/>
  <c r="C9" i="4" l="1"/>
  <c r="D10" i="4" s="1"/>
  <c r="C8" i="3"/>
  <c r="C15" i="3" l="1"/>
  <c r="C14" i="3"/>
  <c r="N6" i="4"/>
  <c r="N8" i="4"/>
  <c r="D11" i="3"/>
  <c r="N13" i="3"/>
  <c r="N11" i="3"/>
  <c r="C16" i="3" l="1"/>
  <c r="A22" i="4"/>
  <c r="A22" i="3"/>
  <c r="B18" i="3" l="1"/>
</calcChain>
</file>

<file path=xl/sharedStrings.xml><?xml version="1.0" encoding="utf-8"?>
<sst xmlns="http://schemas.openxmlformats.org/spreadsheetml/2006/main" count="153" uniqueCount="86">
  <si>
    <t>Startgegevens</t>
  </si>
  <si>
    <t>Werktijdsfactor</t>
  </si>
  <si>
    <t>Schaal</t>
  </si>
  <si>
    <t>LB</t>
  </si>
  <si>
    <t>Trede</t>
  </si>
  <si>
    <t>Brutoloon</t>
  </si>
  <si>
    <t>Bruteringstoelage</t>
  </si>
  <si>
    <t>Percentage inhouding</t>
  </si>
  <si>
    <t>1. a) Bent u geboren voor 1-10-1958?</t>
  </si>
  <si>
    <t>1. b) Genoot u per 30-9-2014 bapo?</t>
  </si>
  <si>
    <t xml:space="preserve">2. Bent u geboren voor </t>
  </si>
  <si>
    <t>3. a) Bent u geboren voor 1-10-1962?</t>
  </si>
  <si>
    <t>3. b) Genoot u per 30-9-2014 bapo?</t>
  </si>
  <si>
    <t>Nieuwe regeling</t>
  </si>
  <si>
    <t>Basisbudget</t>
  </si>
  <si>
    <t>uur</t>
  </si>
  <si>
    <t>Bijzonder budget</t>
  </si>
  <si>
    <t>Totaal budget</t>
  </si>
  <si>
    <t>Opgebouwd budget spaarverlof</t>
  </si>
  <si>
    <t>Gewenst aantal uren op te nemen spaarverlof</t>
  </si>
  <si>
    <t>Gewenst aantal uren regulier verlof</t>
  </si>
  <si>
    <t xml:space="preserve"> uur. Wanneer u een deel van dit budget in wilt zetten voor verlof, betaald u over het bijzonder budget een eigen bijdrage. Bij opname van verlof moet eerst het bijzonder budget worden ingezet. </t>
  </si>
  <si>
    <t>Resultaat</t>
  </si>
  <si>
    <t>Aantal uur verlof zonder eigen bijdrage</t>
  </si>
  <si>
    <t>Aantal uur mét eigen bijdrage (bijzonder budget)</t>
  </si>
  <si>
    <t>Beschikbaar voor duurzame inzetbaarheid</t>
  </si>
  <si>
    <t>Eigen bijdrage per maand</t>
  </si>
  <si>
    <t>Toelichting</t>
  </si>
  <si>
    <t>Ondertekening bevoegd gezag en aanvrager</t>
  </si>
  <si>
    <t>Naam medewerker</t>
  </si>
  <si>
    <t>Geboortedatum</t>
  </si>
  <si>
    <t>Ingangsdatum voor salarisadministratie</t>
  </si>
  <si>
    <t>Ondertekening medewerker</t>
  </si>
  <si>
    <t>Ondetekening bevoegd gezag</t>
  </si>
  <si>
    <t>Datum</t>
  </si>
  <si>
    <t>Handtekening</t>
  </si>
  <si>
    <t>a</t>
  </si>
  <si>
    <t>b</t>
  </si>
  <si>
    <t>c</t>
  </si>
  <si>
    <t>d</t>
  </si>
  <si>
    <t>Oktobertoelage</t>
  </si>
  <si>
    <t>Arbeidsmarkttoelage</t>
  </si>
  <si>
    <t>LB12</t>
  </si>
  <si>
    <t>LC</t>
  </si>
  <si>
    <t>LC12</t>
  </si>
  <si>
    <t>LD</t>
  </si>
  <si>
    <t>LD12</t>
  </si>
  <si>
    <t>LE</t>
  </si>
  <si>
    <t>LE12</t>
  </si>
  <si>
    <t>D12</t>
  </si>
  <si>
    <t>D13</t>
  </si>
  <si>
    <t>D1212</t>
  </si>
  <si>
    <t>D14</t>
  </si>
  <si>
    <t>D1313</t>
  </si>
  <si>
    <t>D15</t>
  </si>
  <si>
    <t>D1411</t>
  </si>
  <si>
    <t>A11</t>
  </si>
  <si>
    <t>D1512</t>
  </si>
  <si>
    <t>A12</t>
  </si>
  <si>
    <t>A13</t>
  </si>
  <si>
    <t>A1013</t>
  </si>
  <si>
    <t>A10</t>
  </si>
  <si>
    <t>A1116</t>
  </si>
  <si>
    <t>A1212</t>
  </si>
  <si>
    <t>A1313</t>
  </si>
  <si>
    <t>910</t>
  </si>
  <si>
    <t>1012</t>
  </si>
  <si>
    <t>1112</t>
  </si>
  <si>
    <t>1212</t>
  </si>
  <si>
    <t>1313</t>
  </si>
  <si>
    <t>1411</t>
  </si>
  <si>
    <t>1512</t>
  </si>
  <si>
    <t>1612</t>
  </si>
  <si>
    <t>1712</t>
  </si>
  <si>
    <t>LIO1</t>
  </si>
  <si>
    <t>LIO2</t>
  </si>
  <si>
    <t>Overgangsregeling 1</t>
  </si>
  <si>
    <t>Gewenst aantal uren verlof</t>
  </si>
  <si>
    <t xml:space="preserve"> uur. Wanneer u een deel van dit budget in wilt zetten voor verlof, betaald u over een vaste verhouding van deze uren een eigen bijdrage. </t>
  </si>
  <si>
    <t>Overgangsregeling 2</t>
  </si>
  <si>
    <t>Overgangsbudget</t>
  </si>
  <si>
    <t>Gewenst aantal uur verlof</t>
  </si>
  <si>
    <t>Waarvan overgangsbudget (eigen bijdrage)</t>
  </si>
  <si>
    <t>Aantal uur verlof mét eigen bijdrage (bijzonder budget)</t>
  </si>
  <si>
    <t>Aantal uur verlof mét eigen bijdrage (overgangsbudget)</t>
  </si>
  <si>
    <t>Loonpeil 1 juli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</si>
</sst>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quot;€&quot;\ #,##0.00;[Red]&quot;€&quot;\ \-#,##0.00"/>
    <numFmt numFmtId="44" formatCode="_ &quot;€&quot;\ * #,##0.00_ ;_ &quot;€&quot;\ * \-#,##0.00_ ;_ &quot;€&quot;\ * &quot;-&quot;??_ ;_ @_ "/>
    <numFmt numFmtId="43" formatCode="_ * #,##0.00_ ;_ * \-#,##0.00_ ;_ * &quot;-&quot;??_ ;_ @_ "/>
    <numFmt numFmtId="164" formatCode="_ * #,##0_ ;_ * \-#,##0_ ;_ * &quot;-&quot;??_ ;_ @_ "/>
    <numFmt numFmtId="165" formatCode="0.0000"/>
    <numFmt numFmtId="166" formatCode="&quot;€&quot;\ #,##0.00"/>
  </numFmts>
  <fonts count="24" x14ac:knownFonts="1">
    <font>
      <sz val="10"/>
      <color theme="1"/>
      <name val="Tahoma"/>
      <family val="2"/>
    </font>
    <font>
      <sz val="10"/>
      <color theme="1"/>
      <name val="Tahoma"/>
      <family val="2"/>
    </font>
    <font>
      <sz val="10"/>
      <color rgb="FF000000"/>
      <name val="Times New Roman"/>
      <family val="1"/>
    </font>
    <font>
      <sz val="10"/>
      <name val="Calibri"/>
      <family val="2"/>
      <scheme val="minor"/>
    </font>
    <font>
      <sz val="10"/>
      <color rgb="FF000000"/>
      <name val="Calibri"/>
      <family val="2"/>
      <scheme val="minor"/>
    </font>
    <font>
      <sz val="11"/>
      <color rgb="FF000000"/>
      <name val="Calibri"/>
      <family val="2"/>
    </font>
    <font>
      <sz val="10"/>
      <color rgb="FF000000"/>
      <name val="Tahoma"/>
      <family val="2"/>
    </font>
    <font>
      <b/>
      <sz val="12"/>
      <color theme="1"/>
      <name val="Figtree"/>
    </font>
    <font>
      <sz val="10"/>
      <color theme="1"/>
      <name val="Figtree"/>
    </font>
    <font>
      <i/>
      <sz val="8"/>
      <color theme="1"/>
      <name val="Figtree"/>
    </font>
    <font>
      <sz val="12"/>
      <color theme="1"/>
      <name val="Figtree"/>
    </font>
    <font>
      <b/>
      <sz val="10"/>
      <color theme="1"/>
      <name val="Figtree"/>
    </font>
    <font>
      <sz val="10"/>
      <color rgb="FFFF0000"/>
      <name val="Figtree"/>
    </font>
    <font>
      <i/>
      <sz val="10"/>
      <color theme="1"/>
      <name val="Figtree"/>
    </font>
    <font>
      <sz val="10"/>
      <color theme="0"/>
      <name val="Figtree"/>
    </font>
    <font>
      <b/>
      <sz val="10"/>
      <color rgb="FFFF0000"/>
      <name val="Figtree"/>
    </font>
    <font>
      <i/>
      <u/>
      <sz val="10"/>
      <color theme="1"/>
      <name val="Figtree"/>
    </font>
    <font>
      <b/>
      <i/>
      <sz val="9"/>
      <name val="Figtree"/>
    </font>
    <font>
      <sz val="9"/>
      <name val="Figtree"/>
    </font>
    <font>
      <b/>
      <sz val="9"/>
      <name val="Figtree"/>
    </font>
    <font>
      <b/>
      <u/>
      <sz val="10"/>
      <name val="Figtree"/>
    </font>
    <font>
      <i/>
      <u/>
      <sz val="10"/>
      <name val="Figtree"/>
    </font>
    <font>
      <b/>
      <sz val="10"/>
      <name val="Figtree"/>
    </font>
    <font>
      <sz val="10"/>
      <name val="Figtree"/>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9"/>
        <bgColor indexed="9"/>
      </patternFill>
    </fill>
    <fill>
      <patternFill patternType="solid">
        <fgColor rgb="FFF09A7E"/>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medium">
        <color rgb="FFC20000"/>
      </left>
      <right style="medium">
        <color rgb="FFC20000"/>
      </right>
      <top style="medium">
        <color rgb="FFC20000"/>
      </top>
      <bottom style="medium">
        <color rgb="FFC20000"/>
      </bottom>
      <diagonal/>
    </border>
    <border>
      <left style="medium">
        <color rgb="FF00008F"/>
      </left>
      <right style="medium">
        <color rgb="FF00008F"/>
      </right>
      <top style="medium">
        <color rgb="FF00008F"/>
      </top>
      <bottom/>
      <diagonal/>
    </border>
    <border>
      <left style="medium">
        <color rgb="FF9A9B9D"/>
      </left>
      <right style="medium">
        <color rgb="FF9A9B9D"/>
      </right>
      <top/>
      <bottom style="medium">
        <color rgb="FF9A9B9D"/>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thin">
        <color indexed="64"/>
      </top>
      <bottom/>
      <diagonal/>
    </border>
    <border>
      <left/>
      <right style="thin">
        <color indexed="64"/>
      </right>
      <top style="thin">
        <color indexed="64"/>
      </top>
      <bottom/>
      <diagonal/>
    </border>
    <border>
      <left/>
      <right/>
      <top/>
      <bottom style="hair">
        <color indexed="64"/>
      </bottom>
      <diagonal/>
    </border>
    <border>
      <left/>
      <right style="thin">
        <color indexed="64"/>
      </right>
      <top/>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cellStyleXfs>
  <cellXfs count="89">
    <xf numFmtId="0" fontId="0" fillId="0" borderId="0" xfId="0"/>
    <xf numFmtId="0" fontId="3" fillId="0" borderId="0" xfId="3" applyFont="1" applyAlignment="1">
      <alignment vertical="top" wrapText="1"/>
    </xf>
    <xf numFmtId="0" fontId="4" fillId="0" borderId="0" xfId="3" applyFont="1" applyAlignment="1">
      <alignment horizontal="left" vertical="top"/>
    </xf>
    <xf numFmtId="166" fontId="5" fillId="0" borderId="0" xfId="3" applyNumberFormat="1" applyFont="1" applyAlignment="1">
      <alignment vertical="top" shrinkToFit="1"/>
    </xf>
    <xf numFmtId="166" fontId="3" fillId="0" borderId="0" xfId="3" applyNumberFormat="1" applyFont="1" applyAlignment="1">
      <alignment vertical="top" wrapText="1"/>
    </xf>
    <xf numFmtId="166" fontId="4" fillId="0" borderId="0" xfId="3" applyNumberFormat="1" applyFont="1" applyAlignment="1">
      <alignment horizontal="left" vertical="top"/>
    </xf>
    <xf numFmtId="166" fontId="5" fillId="0" borderId="0" xfId="3" applyNumberFormat="1" applyFont="1" applyAlignment="1">
      <alignment vertical="center" shrinkToFit="1"/>
    </xf>
    <xf numFmtId="166" fontId="2" fillId="0" borderId="0" xfId="3" applyNumberFormat="1" applyAlignment="1">
      <alignment wrapText="1"/>
    </xf>
    <xf numFmtId="0" fontId="3" fillId="0" borderId="0" xfId="3" applyFont="1" applyAlignment="1">
      <alignment horizontal="left" vertical="top" wrapText="1"/>
    </xf>
    <xf numFmtId="49" fontId="3" fillId="0" borderId="0" xfId="3" quotePrefix="1" applyNumberFormat="1" applyFont="1" applyAlignment="1">
      <alignment vertical="top" wrapText="1"/>
    </xf>
    <xf numFmtId="49" fontId="3" fillId="0" borderId="0" xfId="3" applyNumberFormat="1" applyFont="1" applyAlignment="1">
      <alignment vertical="top" wrapText="1"/>
    </xf>
    <xf numFmtId="166" fontId="2" fillId="0" borderId="0" xfId="3" applyNumberFormat="1" applyAlignment="1">
      <alignment horizontal="left" wrapText="1"/>
    </xf>
    <xf numFmtId="166" fontId="2" fillId="0" borderId="0" xfId="3" applyNumberFormat="1"/>
    <xf numFmtId="8" fontId="4" fillId="0" borderId="0" xfId="3" applyNumberFormat="1" applyFont="1" applyAlignment="1">
      <alignment horizontal="left" vertical="top"/>
    </xf>
    <xf numFmtId="0" fontId="7" fillId="2" borderId="0" xfId="0" applyFont="1" applyFill="1"/>
    <xf numFmtId="0" fontId="8" fillId="2" borderId="0" xfId="0" applyFont="1" applyFill="1" applyProtection="1">
      <protection locked="0"/>
    </xf>
    <xf numFmtId="0" fontId="8" fillId="2" borderId="0" xfId="0" applyFont="1" applyFill="1"/>
    <xf numFmtId="0" fontId="8" fillId="0" borderId="0" xfId="0" applyFont="1" applyProtection="1">
      <protection locked="0"/>
    </xf>
    <xf numFmtId="164" fontId="8" fillId="2" borderId="0" xfId="1" applyNumberFormat="1" applyFont="1" applyFill="1" applyAlignment="1" applyProtection="1">
      <alignment horizontal="right"/>
    </xf>
    <xf numFmtId="0" fontId="9" fillId="2" borderId="0" xfId="0" applyFont="1" applyFill="1"/>
    <xf numFmtId="0" fontId="8" fillId="2" borderId="0" xfId="0" applyFont="1" applyFill="1" applyAlignment="1">
      <alignment horizontal="right"/>
    </xf>
    <xf numFmtId="14" fontId="8" fillId="0" borderId="0" xfId="0" applyNumberFormat="1" applyFont="1" applyProtection="1">
      <protection locked="0"/>
    </xf>
    <xf numFmtId="0" fontId="10" fillId="2" borderId="0" xfId="0" applyFont="1" applyFill="1" applyProtection="1">
      <protection locked="0"/>
    </xf>
    <xf numFmtId="0" fontId="10" fillId="2" borderId="0" xfId="0" applyFont="1" applyFill="1" applyAlignment="1" applyProtection="1">
      <alignment horizontal="left" indent="1"/>
      <protection locked="0"/>
    </xf>
    <xf numFmtId="14" fontId="10" fillId="2" borderId="0" xfId="0" applyNumberFormat="1" applyFont="1" applyFill="1" applyProtection="1">
      <protection locked="0"/>
    </xf>
    <xf numFmtId="0" fontId="10" fillId="2" borderId="0" xfId="0" applyFont="1" applyFill="1" applyAlignment="1" applyProtection="1">
      <alignment horizontal="left" indent="4"/>
      <protection locked="0"/>
    </xf>
    <xf numFmtId="165" fontId="8" fillId="5" borderId="0" xfId="0" applyNumberFormat="1" applyFont="1" applyFill="1" applyAlignment="1" applyProtection="1">
      <alignment horizontal="right"/>
      <protection locked="0"/>
    </xf>
    <xf numFmtId="0" fontId="8" fillId="5" borderId="0" xfId="0" applyFont="1" applyFill="1" applyAlignment="1" applyProtection="1">
      <alignment horizontal="right"/>
      <protection locked="0"/>
    </xf>
    <xf numFmtId="164" fontId="8" fillId="5" borderId="0" xfId="1" applyNumberFormat="1" applyFont="1" applyFill="1" applyAlignment="1" applyProtection="1">
      <alignment horizontal="right"/>
      <protection locked="0"/>
    </xf>
    <xf numFmtId="0" fontId="8" fillId="0" borderId="0" xfId="0" applyFont="1"/>
    <xf numFmtId="0" fontId="11" fillId="2" borderId="0" xfId="0" applyFont="1" applyFill="1"/>
    <xf numFmtId="0" fontId="8" fillId="2" borderId="5" xfId="0" applyFont="1" applyFill="1" applyBorder="1" applyAlignment="1">
      <alignment horizontal="right"/>
    </xf>
    <xf numFmtId="0" fontId="8" fillId="2" borderId="7" xfId="0" applyFont="1" applyFill="1" applyBorder="1" applyAlignment="1">
      <alignment horizontal="right"/>
    </xf>
    <xf numFmtId="0" fontId="8" fillId="2" borderId="6" xfId="0" applyFont="1" applyFill="1" applyBorder="1" applyAlignment="1">
      <alignment horizontal="right"/>
    </xf>
    <xf numFmtId="0" fontId="8" fillId="5" borderId="0" xfId="0" applyFont="1" applyFill="1" applyProtection="1">
      <protection locked="0"/>
    </xf>
    <xf numFmtId="0" fontId="12" fillId="2" borderId="0" xfId="0" applyFont="1" applyFill="1"/>
    <xf numFmtId="0" fontId="13" fillId="2" borderId="0" xfId="0" applyFont="1" applyFill="1"/>
    <xf numFmtId="1" fontId="8" fillId="2" borderId="3" xfId="0" applyNumberFormat="1" applyFont="1" applyFill="1" applyBorder="1" applyAlignment="1">
      <alignment horizontal="right"/>
    </xf>
    <xf numFmtId="1" fontId="8" fillId="2" borderId="2" xfId="0" applyNumberFormat="1" applyFont="1" applyFill="1" applyBorder="1" applyAlignment="1">
      <alignment horizontal="right"/>
    </xf>
    <xf numFmtId="164" fontId="14" fillId="2" borderId="0" xfId="0" applyNumberFormat="1" applyFont="1" applyFill="1"/>
    <xf numFmtId="1" fontId="8" fillId="2" borderId="4" xfId="0" applyNumberFormat="1" applyFont="1" applyFill="1" applyBorder="1" applyAlignment="1">
      <alignment horizontal="right"/>
    </xf>
    <xf numFmtId="44" fontId="15" fillId="2" borderId="1" xfId="2" applyFont="1" applyFill="1" applyBorder="1"/>
    <xf numFmtId="44" fontId="11" fillId="2" borderId="0" xfId="2" applyFont="1" applyFill="1" applyBorder="1"/>
    <xf numFmtId="0" fontId="16" fillId="2" borderId="0" xfId="0" applyFont="1" applyFill="1"/>
    <xf numFmtId="0" fontId="17" fillId="3" borderId="8" xfId="0" applyFont="1" applyFill="1" applyBorder="1"/>
    <xf numFmtId="0" fontId="18" fillId="3" borderId="8" xfId="0" applyFont="1" applyFill="1" applyBorder="1" applyAlignment="1">
      <alignment horizontal="left" vertical="center"/>
    </xf>
    <xf numFmtId="0" fontId="18" fillId="3" borderId="8" xfId="0" applyFont="1" applyFill="1" applyBorder="1"/>
    <xf numFmtId="0" fontId="19" fillId="3" borderId="8" xfId="0" applyFont="1" applyFill="1" applyBorder="1"/>
    <xf numFmtId="0" fontId="18" fillId="3" borderId="9" xfId="0" applyFont="1" applyFill="1" applyBorder="1"/>
    <xf numFmtId="0" fontId="17" fillId="3" borderId="0" xfId="0" applyFont="1" applyFill="1"/>
    <xf numFmtId="0" fontId="18" fillId="3" borderId="0" xfId="0" applyFont="1" applyFill="1" applyAlignment="1">
      <alignment horizontal="left" vertical="center"/>
    </xf>
    <xf numFmtId="0" fontId="18" fillId="3" borderId="0" xfId="0" applyFont="1" applyFill="1"/>
    <xf numFmtId="0" fontId="19" fillId="3" borderId="0" xfId="0" applyFont="1" applyFill="1" applyAlignment="1">
      <alignment horizontal="center"/>
    </xf>
    <xf numFmtId="0" fontId="17" fillId="3" borderId="0" xfId="0" applyFont="1" applyFill="1" applyAlignment="1">
      <alignment horizontal="left"/>
    </xf>
    <xf numFmtId="0" fontId="17" fillId="3" borderId="11" xfId="0" applyFont="1" applyFill="1" applyBorder="1" applyAlignment="1">
      <alignment horizontal="left"/>
    </xf>
    <xf numFmtId="0" fontId="18" fillId="4" borderId="0" xfId="0" applyFont="1" applyFill="1" applyAlignment="1">
      <alignment vertical="center"/>
    </xf>
    <xf numFmtId="0" fontId="18" fillId="0" borderId="0" xfId="0" applyFont="1" applyAlignment="1">
      <alignment vertical="center"/>
    </xf>
    <xf numFmtId="0" fontId="18" fillId="4" borderId="0" xfId="0" applyFont="1" applyFill="1" applyAlignment="1">
      <alignment horizontal="left" vertical="center"/>
    </xf>
    <xf numFmtId="0" fontId="18" fillId="4" borderId="0" xfId="0" applyFont="1" applyFill="1" applyAlignment="1">
      <alignment horizontal="left"/>
    </xf>
    <xf numFmtId="0" fontId="19" fillId="4" borderId="0" xfId="0" applyFont="1" applyFill="1" applyAlignment="1">
      <alignment vertical="center"/>
    </xf>
    <xf numFmtId="0" fontId="19" fillId="2" borderId="0" xfId="0" applyFont="1" applyFill="1" applyAlignment="1">
      <alignment vertical="center"/>
    </xf>
    <xf numFmtId="0" fontId="19" fillId="3" borderId="0" xfId="0" applyFont="1" applyFill="1" applyAlignment="1">
      <alignment horizontal="left" vertical="center"/>
    </xf>
    <xf numFmtId="0" fontId="19" fillId="0" borderId="0" xfId="0" applyFont="1" applyAlignment="1">
      <alignment vertical="center"/>
    </xf>
    <xf numFmtId="0" fontId="8" fillId="3" borderId="0" xfId="0" applyFont="1" applyFill="1"/>
    <xf numFmtId="0" fontId="19" fillId="4" borderId="0" xfId="0" applyFont="1" applyFill="1" applyAlignment="1">
      <alignment horizontal="left" vertical="center"/>
    </xf>
    <xf numFmtId="0" fontId="18" fillId="4" borderId="10" xfId="0" applyFont="1" applyFill="1" applyBorder="1" applyAlignment="1" applyProtection="1">
      <alignment horizontal="left" vertical="center"/>
      <protection locked="0"/>
    </xf>
    <xf numFmtId="0" fontId="19" fillId="4" borderId="10" xfId="0" applyFont="1" applyFill="1" applyBorder="1" applyAlignment="1" applyProtection="1">
      <alignment horizontal="left" vertical="center"/>
      <protection locked="0"/>
    </xf>
    <xf numFmtId="0" fontId="18" fillId="3" borderId="10" xfId="0" applyFont="1" applyFill="1" applyBorder="1" applyAlignment="1" applyProtection="1">
      <alignment horizontal="left" vertical="center"/>
      <protection locked="0"/>
    </xf>
    <xf numFmtId="0" fontId="19" fillId="4" borderId="0" xfId="0" applyFont="1" applyFill="1" applyAlignment="1">
      <alignment horizontal="left"/>
    </xf>
    <xf numFmtId="164" fontId="8" fillId="2" borderId="0" xfId="0" applyNumberFormat="1" applyFont="1" applyFill="1"/>
    <xf numFmtId="44" fontId="11" fillId="2" borderId="1" xfId="2" applyFont="1" applyFill="1" applyBorder="1"/>
    <xf numFmtId="0" fontId="8" fillId="2" borderId="0" xfId="0" applyFont="1" applyFill="1" applyAlignment="1">
      <alignment horizontal="left" vertical="top" wrapText="1"/>
    </xf>
    <xf numFmtId="0" fontId="20" fillId="2" borderId="0" xfId="0" applyFont="1" applyFill="1"/>
    <xf numFmtId="0" fontId="21" fillId="2" borderId="0" xfId="0" applyFont="1" applyFill="1"/>
    <xf numFmtId="0" fontId="22" fillId="2" borderId="0" xfId="0" applyFont="1" applyFill="1"/>
    <xf numFmtId="1" fontId="8" fillId="2" borderId="0" xfId="0" applyNumberFormat="1" applyFont="1" applyFill="1"/>
    <xf numFmtId="14" fontId="8" fillId="2" borderId="0" xfId="0" applyNumberFormat="1" applyFont="1" applyFill="1"/>
    <xf numFmtId="14" fontId="22" fillId="2" borderId="0" xfId="0" applyNumberFormat="1" applyFont="1" applyFill="1"/>
    <xf numFmtId="0" fontId="8" fillId="2" borderId="0" xfId="0" applyFont="1" applyFill="1"/>
    <xf numFmtId="0" fontId="8" fillId="2" borderId="0" xfId="0" applyFont="1" applyFill="1" applyAlignment="1">
      <alignment horizontal="left" vertical="top" wrapText="1"/>
    </xf>
    <xf numFmtId="0" fontId="19" fillId="4" borderId="0" xfId="0" applyFont="1" applyFill="1" applyAlignment="1">
      <alignment horizontal="left" vertical="center"/>
    </xf>
    <xf numFmtId="0" fontId="17" fillId="3" borderId="10" xfId="0" applyFont="1" applyFill="1" applyBorder="1" applyAlignment="1" applyProtection="1">
      <alignment horizontal="left"/>
      <protection locked="0"/>
    </xf>
    <xf numFmtId="0" fontId="8" fillId="2" borderId="0" xfId="0" applyFont="1" applyFill="1" applyAlignment="1">
      <alignment vertical="top" wrapText="1"/>
    </xf>
    <xf numFmtId="0" fontId="8" fillId="2" borderId="3" xfId="0" applyFont="1" applyFill="1" applyBorder="1" applyAlignment="1">
      <alignment horizontal="right"/>
    </xf>
    <xf numFmtId="0" fontId="8" fillId="2" borderId="2" xfId="0" applyFont="1" applyFill="1" applyBorder="1" applyAlignment="1">
      <alignment horizontal="right"/>
    </xf>
    <xf numFmtId="0" fontId="8" fillId="2" borderId="4" xfId="0" applyFont="1" applyFill="1" applyBorder="1" applyAlignment="1">
      <alignment horizontal="right"/>
    </xf>
    <xf numFmtId="0" fontId="8" fillId="2" borderId="12" xfId="0" applyFont="1" applyFill="1" applyBorder="1" applyAlignment="1">
      <alignment horizontal="left" vertical="top" wrapText="1"/>
    </xf>
    <xf numFmtId="14" fontId="17" fillId="3" borderId="10" xfId="0" applyNumberFormat="1" applyFont="1" applyFill="1" applyBorder="1" applyAlignment="1" applyProtection="1">
      <alignment horizontal="left"/>
      <protection locked="0"/>
    </xf>
    <xf numFmtId="0" fontId="23" fillId="5" borderId="0" xfId="0" applyFont="1" applyFill="1" applyProtection="1">
      <protection locked="0"/>
    </xf>
  </cellXfs>
  <cellStyles count="4">
    <cellStyle name="Komma" xfId="1" builtinId="3"/>
    <cellStyle name="Standaard" xfId="0" builtinId="0"/>
    <cellStyle name="Standaard 2" xfId="3" xr:uid="{CF737AAF-E3C5-40A5-9D6D-551A138F5F40}"/>
    <cellStyle name="Valuta" xfId="2" builtinId="4"/>
  </cellStyles>
  <dxfs count="5">
    <dxf>
      <font>
        <color theme="1"/>
      </font>
    </dxf>
    <dxf>
      <font>
        <color rgb="FFFF0000"/>
      </font>
    </dxf>
    <dxf>
      <font>
        <color rgb="FFFF0000"/>
      </font>
    </dxf>
    <dxf>
      <font>
        <color rgb="FFFF0000"/>
      </font>
    </dxf>
    <dxf>
      <font>
        <color rgb="FFFF0000"/>
      </font>
    </dxf>
  </dxfs>
  <tableStyles count="0" defaultTableStyle="TableStyleMedium2" defaultPivotStyle="PivotStyleLight16"/>
  <colors>
    <mruColors>
      <color rgb="FFF09A7E"/>
      <color rgb="FF00008F"/>
      <color rgb="FFC20000"/>
      <color rgb="FF9A9B9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869203849518811"/>
          <c:y val="6.1202185792349727E-2"/>
          <c:w val="0.82075240594925636"/>
          <c:h val="0.79852088980680691"/>
        </c:manualLayout>
      </c:layout>
      <c:barChart>
        <c:barDir val="col"/>
        <c:grouping val="stacked"/>
        <c:varyColors val="0"/>
        <c:ser>
          <c:idx val="0"/>
          <c:order val="0"/>
          <c:tx>
            <c:v>Verlof basisbudget</c:v>
          </c:tx>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nl-NL"/>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
              <c:pt idx="0">
                <c:v> </c:v>
              </c:pt>
            </c:strLit>
          </c:cat>
          <c:val>
            <c:numRef>
              <c:f>'Nieuwe regeling'!$C$14</c:f>
              <c:numCache>
                <c:formatCode>General</c:formatCode>
                <c:ptCount val="1"/>
                <c:pt idx="0">
                  <c:v>0</c:v>
                </c:pt>
              </c:numCache>
            </c:numRef>
          </c:val>
          <c:extLst>
            <c:ext xmlns:c16="http://schemas.microsoft.com/office/drawing/2014/chart" uri="{C3380CC4-5D6E-409C-BE32-E72D297353CC}">
              <c16:uniqueId val="{00000000-EF2B-45F7-B954-2802E808AF05}"/>
            </c:ext>
          </c:extLst>
        </c:ser>
        <c:ser>
          <c:idx val="1"/>
          <c:order val="1"/>
          <c:tx>
            <c:v>Verlof eigen bijdrage</c:v>
          </c:tx>
          <c:spPr>
            <a:solidFill>
              <a:schemeClr val="accent2"/>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nl-NL"/>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
              <c:pt idx="0">
                <c:v> </c:v>
              </c:pt>
            </c:strLit>
          </c:cat>
          <c:val>
            <c:numRef>
              <c:f>'Nieuwe regeling'!$C$15</c:f>
              <c:numCache>
                <c:formatCode>General</c:formatCode>
                <c:ptCount val="1"/>
                <c:pt idx="0">
                  <c:v>106</c:v>
                </c:pt>
              </c:numCache>
            </c:numRef>
          </c:val>
          <c:extLst>
            <c:ext xmlns:c16="http://schemas.microsoft.com/office/drawing/2014/chart" uri="{C3380CC4-5D6E-409C-BE32-E72D297353CC}">
              <c16:uniqueId val="{00000001-EF2B-45F7-B954-2802E808AF05}"/>
            </c:ext>
          </c:extLst>
        </c:ser>
        <c:ser>
          <c:idx val="2"/>
          <c:order val="2"/>
          <c:tx>
            <c:v>Duurzame inzetbaarheid</c:v>
          </c:tx>
          <c:spPr>
            <a:solidFill>
              <a:schemeClr val="accent3"/>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nl-NL"/>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
              <c:pt idx="0">
                <c:v> </c:v>
              </c:pt>
            </c:strLit>
          </c:cat>
          <c:val>
            <c:numRef>
              <c:f>'Nieuwe regeling'!$C$16</c:f>
              <c:numCache>
                <c:formatCode>General</c:formatCode>
                <c:ptCount val="1"/>
                <c:pt idx="0">
                  <c:v>64</c:v>
                </c:pt>
              </c:numCache>
            </c:numRef>
          </c:val>
          <c:extLst>
            <c:ext xmlns:c16="http://schemas.microsoft.com/office/drawing/2014/chart" uri="{C3380CC4-5D6E-409C-BE32-E72D297353CC}">
              <c16:uniqueId val="{00000002-EF2B-45F7-B954-2802E808AF05}"/>
            </c:ext>
          </c:extLst>
        </c:ser>
        <c:dLbls>
          <c:dLblPos val="ctr"/>
          <c:showLegendKey val="0"/>
          <c:showVal val="1"/>
          <c:showCatName val="0"/>
          <c:showSerName val="0"/>
          <c:showPercent val="0"/>
          <c:showBubbleSize val="0"/>
        </c:dLbls>
        <c:gapWidth val="150"/>
        <c:overlap val="100"/>
        <c:axId val="504167584"/>
        <c:axId val="504169152"/>
      </c:barChart>
      <c:catAx>
        <c:axId val="5041675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nl-NL"/>
          </a:p>
        </c:txPr>
        <c:crossAx val="504169152"/>
        <c:crosses val="autoZero"/>
        <c:auto val="1"/>
        <c:lblAlgn val="ctr"/>
        <c:lblOffset val="100"/>
        <c:noMultiLvlLbl val="0"/>
      </c:catAx>
      <c:valAx>
        <c:axId val="5041691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nl-NL"/>
                  <a:t>Aantal uur</a:t>
                </a: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nl-NL"/>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nl-NL"/>
          </a:p>
        </c:txPr>
        <c:crossAx val="504167584"/>
        <c:crosses val="autoZero"/>
        <c:crossBetween val="between"/>
      </c:valAx>
      <c:spPr>
        <a:noFill/>
        <a:ln>
          <a:noFill/>
        </a:ln>
        <a:effectLst/>
      </c:spPr>
    </c:plotArea>
    <c:legend>
      <c:legendPos val="b"/>
      <c:layout>
        <c:manualLayout>
          <c:xMode val="edge"/>
          <c:yMode val="edge"/>
          <c:x val="3.5421680867053794E-2"/>
          <c:y val="0.83199514709563949"/>
          <c:w val="0.92935092572887834"/>
          <c:h val="0.15985247197260194"/>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nl-N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nl-NL"/>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869203849518811"/>
          <c:y val="6.1202185792349727E-2"/>
          <c:w val="0.82075240594925636"/>
          <c:h val="0.79852088980680691"/>
        </c:manualLayout>
      </c:layout>
      <c:barChart>
        <c:barDir val="col"/>
        <c:grouping val="stacked"/>
        <c:varyColors val="0"/>
        <c:ser>
          <c:idx val="0"/>
          <c:order val="0"/>
          <c:tx>
            <c:v>Verlof basisbudget</c:v>
          </c:tx>
          <c:spPr>
            <a:solidFill>
              <a:srgbClr val="00008F"/>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endParaRPr lang="nl-NL"/>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
              <c:pt idx="0">
                <c:v> </c:v>
              </c:pt>
            </c:strLit>
          </c:cat>
          <c:val>
            <c:numRef>
              <c:f>'Overgangsregeling 1'!$C$12</c:f>
              <c:numCache>
                <c:formatCode>0</c:formatCode>
                <c:ptCount val="1"/>
                <c:pt idx="0">
                  <c:v>0</c:v>
                </c:pt>
              </c:numCache>
            </c:numRef>
          </c:val>
          <c:extLst>
            <c:ext xmlns:c16="http://schemas.microsoft.com/office/drawing/2014/chart" uri="{C3380CC4-5D6E-409C-BE32-E72D297353CC}">
              <c16:uniqueId val="{00000000-3820-4737-810D-E0142C9E182C}"/>
            </c:ext>
          </c:extLst>
        </c:ser>
        <c:ser>
          <c:idx val="1"/>
          <c:order val="1"/>
          <c:tx>
            <c:v>Verlof eigen bijdrage</c:v>
          </c:tx>
          <c:spPr>
            <a:solidFill>
              <a:srgbClr val="C2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endParaRPr lang="nl-NL"/>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
              <c:pt idx="0">
                <c:v> </c:v>
              </c:pt>
            </c:strLit>
          </c:cat>
          <c:val>
            <c:numRef>
              <c:f>'Overgangsregeling 1'!$C$13</c:f>
              <c:numCache>
                <c:formatCode>0</c:formatCode>
                <c:ptCount val="1"/>
                <c:pt idx="0">
                  <c:v>0</c:v>
                </c:pt>
              </c:numCache>
            </c:numRef>
          </c:val>
          <c:extLst>
            <c:ext xmlns:c16="http://schemas.microsoft.com/office/drawing/2014/chart" uri="{C3380CC4-5D6E-409C-BE32-E72D297353CC}">
              <c16:uniqueId val="{00000001-3820-4737-810D-E0142C9E182C}"/>
            </c:ext>
          </c:extLst>
        </c:ser>
        <c:ser>
          <c:idx val="2"/>
          <c:order val="2"/>
          <c:tx>
            <c:v>Duurzame inzetbaarheid</c:v>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endParaRPr lang="nl-NL"/>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
              <c:pt idx="0">
                <c:v> </c:v>
              </c:pt>
            </c:strLit>
          </c:cat>
          <c:val>
            <c:numRef>
              <c:f>'Overgangsregeling 1'!$C$14</c:f>
              <c:numCache>
                <c:formatCode>0</c:formatCode>
                <c:ptCount val="1"/>
                <c:pt idx="0">
                  <c:v>170</c:v>
                </c:pt>
              </c:numCache>
            </c:numRef>
          </c:val>
          <c:extLst>
            <c:ext xmlns:c16="http://schemas.microsoft.com/office/drawing/2014/chart" uri="{C3380CC4-5D6E-409C-BE32-E72D297353CC}">
              <c16:uniqueId val="{00000002-3820-4737-810D-E0142C9E182C}"/>
            </c:ext>
          </c:extLst>
        </c:ser>
        <c:dLbls>
          <c:dLblPos val="ctr"/>
          <c:showLegendKey val="0"/>
          <c:showVal val="1"/>
          <c:showCatName val="0"/>
          <c:showSerName val="0"/>
          <c:showPercent val="0"/>
          <c:showBubbleSize val="0"/>
        </c:dLbls>
        <c:gapWidth val="150"/>
        <c:overlap val="100"/>
        <c:axId val="504167976"/>
        <c:axId val="504171504"/>
      </c:barChart>
      <c:catAx>
        <c:axId val="504167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NL"/>
          </a:p>
        </c:txPr>
        <c:crossAx val="504171504"/>
        <c:crosses val="autoZero"/>
        <c:auto val="1"/>
        <c:lblAlgn val="ctr"/>
        <c:lblOffset val="100"/>
        <c:noMultiLvlLbl val="0"/>
      </c:catAx>
      <c:valAx>
        <c:axId val="5041715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defRPr>
                </a:pPr>
                <a:r>
                  <a:rPr lang="nl-NL" sz="1000">
                    <a:solidFill>
                      <a:sysClr val="windowText" lastClr="000000"/>
                    </a:solidFill>
                    <a:latin typeface="Tahoma" panose="020B0604030504040204" pitchFamily="34" charset="0"/>
                    <a:ea typeface="Tahoma" panose="020B0604030504040204" pitchFamily="34" charset="0"/>
                    <a:cs typeface="Tahoma" panose="020B0604030504040204" pitchFamily="34" charset="0"/>
                  </a:rPr>
                  <a:t>Aantal</a:t>
                </a:r>
                <a:r>
                  <a:rPr lang="nl-NL" sz="100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 uur</a:t>
                </a:r>
                <a:endParaRPr lang="nl-NL" sz="100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defRPr>
              </a:pPr>
              <a:endParaRPr lang="nl-NL"/>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nl-NL"/>
          </a:p>
        </c:txPr>
        <c:crossAx val="504167976"/>
        <c:crosses val="autoZero"/>
        <c:crossBetween val="between"/>
      </c:valAx>
      <c:spPr>
        <a:noFill/>
        <a:ln>
          <a:noFill/>
        </a:ln>
        <a:effectLst/>
      </c:spPr>
    </c:plotArea>
    <c:legend>
      <c:legendPos val="b"/>
      <c:layout>
        <c:manualLayout>
          <c:xMode val="edge"/>
          <c:yMode val="edge"/>
          <c:x val="6.3853108105076606E-2"/>
          <c:y val="0.84014752802739812"/>
          <c:w val="0.92935092572887834"/>
          <c:h val="0.15985247197260194"/>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defRPr>
          </a:pPr>
          <a:endParaRPr lang="nl-NL"/>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NL"/>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869203849518811"/>
          <c:y val="6.1202185792349727E-2"/>
          <c:w val="0.82075240594925636"/>
          <c:h val="0.79852088980680691"/>
        </c:manualLayout>
      </c:layout>
      <c:barChart>
        <c:barDir val="col"/>
        <c:grouping val="stacked"/>
        <c:varyColors val="0"/>
        <c:ser>
          <c:idx val="0"/>
          <c:order val="0"/>
          <c:tx>
            <c:v>Verlof basisbudget</c:v>
          </c:tx>
          <c:spPr>
            <a:solidFill>
              <a:srgbClr val="00008F"/>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endParaRPr lang="nl-NL"/>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
              <c:pt idx="0">
                <c:v> </c:v>
              </c:pt>
            </c:strLit>
          </c:cat>
          <c:val>
            <c:numRef>
              <c:f>'Overgangsregeling 2'!$C$14</c:f>
              <c:numCache>
                <c:formatCode>0</c:formatCode>
                <c:ptCount val="1"/>
                <c:pt idx="0">
                  <c:v>0</c:v>
                </c:pt>
              </c:numCache>
            </c:numRef>
          </c:val>
          <c:extLst>
            <c:ext xmlns:c16="http://schemas.microsoft.com/office/drawing/2014/chart" uri="{C3380CC4-5D6E-409C-BE32-E72D297353CC}">
              <c16:uniqueId val="{00000000-A348-4AB0-B3AC-DFEAA3A6048E}"/>
            </c:ext>
          </c:extLst>
        </c:ser>
        <c:ser>
          <c:idx val="1"/>
          <c:order val="1"/>
          <c:tx>
            <c:v>Verlof eigen bijdrage</c:v>
          </c:tx>
          <c:spPr>
            <a:solidFill>
              <a:srgbClr val="C2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endParaRPr lang="nl-NL"/>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
              <c:pt idx="0">
                <c:v> </c:v>
              </c:pt>
            </c:strLit>
          </c:cat>
          <c:val>
            <c:numRef>
              <c:f>'Overgangsregeling 2'!$F$16</c:f>
              <c:numCache>
                <c:formatCode>_ * #.##0_ ;_ * \-#.##0_ ;_ * "-"??_ ;_ @_ </c:formatCode>
                <c:ptCount val="1"/>
                <c:pt idx="0">
                  <c:v>0</c:v>
                </c:pt>
              </c:numCache>
            </c:numRef>
          </c:val>
          <c:extLst>
            <c:ext xmlns:c16="http://schemas.microsoft.com/office/drawing/2014/chart" uri="{C3380CC4-5D6E-409C-BE32-E72D297353CC}">
              <c16:uniqueId val="{00000001-A348-4AB0-B3AC-DFEAA3A6048E}"/>
            </c:ext>
          </c:extLst>
        </c:ser>
        <c:ser>
          <c:idx val="2"/>
          <c:order val="2"/>
          <c:tx>
            <c:v>Duurzame inzetbaarheid</c:v>
          </c:tx>
          <c:spPr>
            <a:solidFill>
              <a:srgbClr val="9A9B9D"/>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endParaRPr lang="nl-NL"/>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
              <c:pt idx="0">
                <c:v> </c:v>
              </c:pt>
            </c:strLit>
          </c:cat>
          <c:val>
            <c:numRef>
              <c:f>'Overgangsregeling 2'!$C$17</c:f>
              <c:numCache>
                <c:formatCode>0</c:formatCode>
                <c:ptCount val="1"/>
                <c:pt idx="0">
                  <c:v>0</c:v>
                </c:pt>
              </c:numCache>
            </c:numRef>
          </c:val>
          <c:extLst>
            <c:ext xmlns:c16="http://schemas.microsoft.com/office/drawing/2014/chart" uri="{C3380CC4-5D6E-409C-BE32-E72D297353CC}">
              <c16:uniqueId val="{00000002-A348-4AB0-B3AC-DFEAA3A6048E}"/>
            </c:ext>
          </c:extLst>
        </c:ser>
        <c:dLbls>
          <c:dLblPos val="ctr"/>
          <c:showLegendKey val="0"/>
          <c:showVal val="1"/>
          <c:showCatName val="0"/>
          <c:showSerName val="0"/>
          <c:showPercent val="0"/>
          <c:showBubbleSize val="0"/>
        </c:dLbls>
        <c:gapWidth val="150"/>
        <c:overlap val="100"/>
        <c:axId val="504171896"/>
        <c:axId val="504170328"/>
      </c:barChart>
      <c:catAx>
        <c:axId val="5041718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NL"/>
          </a:p>
        </c:txPr>
        <c:crossAx val="504170328"/>
        <c:crosses val="autoZero"/>
        <c:auto val="1"/>
        <c:lblAlgn val="ctr"/>
        <c:lblOffset val="100"/>
        <c:noMultiLvlLbl val="0"/>
      </c:catAx>
      <c:valAx>
        <c:axId val="5041703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defRPr>
                </a:pPr>
                <a:r>
                  <a:rPr lang="nl-NL" sz="1000">
                    <a:solidFill>
                      <a:sysClr val="windowText" lastClr="000000"/>
                    </a:solidFill>
                    <a:latin typeface="Tahoma" panose="020B0604030504040204" pitchFamily="34" charset="0"/>
                    <a:ea typeface="Tahoma" panose="020B0604030504040204" pitchFamily="34" charset="0"/>
                    <a:cs typeface="Tahoma" panose="020B0604030504040204" pitchFamily="34" charset="0"/>
                  </a:rPr>
                  <a:t>Aantal</a:t>
                </a:r>
                <a:r>
                  <a:rPr lang="nl-NL" sz="100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 uur</a:t>
                </a:r>
                <a:endParaRPr lang="nl-NL" sz="100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defRPr>
              </a:pPr>
              <a:endParaRPr lang="nl-NL"/>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nl-NL"/>
          </a:p>
        </c:txPr>
        <c:crossAx val="504171896"/>
        <c:crosses val="autoZero"/>
        <c:crossBetween val="between"/>
      </c:valAx>
      <c:spPr>
        <a:noFill/>
        <a:ln>
          <a:noFill/>
        </a:ln>
        <a:effectLst/>
      </c:spPr>
    </c:plotArea>
    <c:legend>
      <c:legendPos val="b"/>
      <c:layout>
        <c:manualLayout>
          <c:xMode val="edge"/>
          <c:yMode val="edge"/>
          <c:x val="6.3853108105076606E-2"/>
          <c:y val="0.84014752802739812"/>
          <c:w val="0.92935092572887834"/>
          <c:h val="0.15985247197260194"/>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defRPr>
          </a:pPr>
          <a:endParaRPr lang="nl-NL"/>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N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371475</xdr:colOff>
          <xdr:row>8</xdr:row>
          <xdr:rowOff>142875</xdr:rowOff>
        </xdr:from>
        <xdr:to>
          <xdr:col>3</xdr:col>
          <xdr:colOff>438150</xdr:colOff>
          <xdr:row>10</xdr:row>
          <xdr:rowOff>57150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Ja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219075</xdr:colOff>
          <xdr:row>20</xdr:row>
          <xdr:rowOff>142875</xdr:rowOff>
        </xdr:from>
        <xdr:to>
          <xdr:col>4</xdr:col>
          <xdr:colOff>285750</xdr:colOff>
          <xdr:row>22</xdr:row>
          <xdr:rowOff>28575</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Ja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219075</xdr:colOff>
          <xdr:row>17</xdr:row>
          <xdr:rowOff>152400</xdr:rowOff>
        </xdr:from>
        <xdr:to>
          <xdr:col>4</xdr:col>
          <xdr:colOff>295275</xdr:colOff>
          <xdr:row>19</xdr:row>
          <xdr:rowOff>28575</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Ja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342900</xdr:colOff>
          <xdr:row>11</xdr:row>
          <xdr:rowOff>142875</xdr:rowOff>
        </xdr:from>
        <xdr:to>
          <xdr:col>3</xdr:col>
          <xdr:colOff>409575</xdr:colOff>
          <xdr:row>13</xdr:row>
          <xdr:rowOff>28575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Ja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571500</xdr:colOff>
          <xdr:row>8</xdr:row>
          <xdr:rowOff>152400</xdr:rowOff>
        </xdr:from>
        <xdr:to>
          <xdr:col>5</xdr:col>
          <xdr:colOff>28575</xdr:colOff>
          <xdr:row>10</xdr:row>
          <xdr:rowOff>57150</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Nee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571500</xdr:colOff>
          <xdr:row>11</xdr:row>
          <xdr:rowOff>142875</xdr:rowOff>
        </xdr:from>
        <xdr:to>
          <xdr:col>5</xdr:col>
          <xdr:colOff>28575</xdr:colOff>
          <xdr:row>13</xdr:row>
          <xdr:rowOff>19050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Nee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485775</xdr:colOff>
          <xdr:row>17</xdr:row>
          <xdr:rowOff>142875</xdr:rowOff>
        </xdr:from>
        <xdr:to>
          <xdr:col>5</xdr:col>
          <xdr:colOff>561975</xdr:colOff>
          <xdr:row>19</xdr:row>
          <xdr:rowOff>19050</xdr:rowOff>
        </xdr:to>
        <xdr:sp macro="" textlink="">
          <xdr:nvSpPr>
            <xdr:cNvPr id="1034" name="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Nee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485775</xdr:colOff>
          <xdr:row>20</xdr:row>
          <xdr:rowOff>142875</xdr:rowOff>
        </xdr:from>
        <xdr:to>
          <xdr:col>5</xdr:col>
          <xdr:colOff>561975</xdr:colOff>
          <xdr:row>22</xdr:row>
          <xdr:rowOff>28575</xdr:rowOff>
        </xdr:to>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Nee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295275</xdr:colOff>
          <xdr:row>11</xdr:row>
          <xdr:rowOff>114300</xdr:rowOff>
        </xdr:from>
        <xdr:to>
          <xdr:col>6</xdr:col>
          <xdr:colOff>361950</xdr:colOff>
          <xdr:row>12</xdr:row>
          <xdr:rowOff>180975</xdr:rowOff>
        </xdr:to>
        <xdr:sp macro="" textlink="">
          <xdr:nvSpPr>
            <xdr:cNvPr id="1036" name="Butto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Vorige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171450</xdr:colOff>
          <xdr:row>17</xdr:row>
          <xdr:rowOff>133350</xdr:rowOff>
        </xdr:from>
        <xdr:to>
          <xdr:col>7</xdr:col>
          <xdr:colOff>228600</xdr:colOff>
          <xdr:row>19</xdr:row>
          <xdr:rowOff>0</xdr:rowOff>
        </xdr:to>
        <xdr:sp macro="" textlink="">
          <xdr:nvSpPr>
            <xdr:cNvPr id="1037" name="Butto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Vorige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171450</xdr:colOff>
          <xdr:row>20</xdr:row>
          <xdr:rowOff>142875</xdr:rowOff>
        </xdr:from>
        <xdr:to>
          <xdr:col>7</xdr:col>
          <xdr:colOff>228600</xdr:colOff>
          <xdr:row>22</xdr:row>
          <xdr:rowOff>28575</xdr:rowOff>
        </xdr:to>
        <xdr:sp macro="" textlink="">
          <xdr:nvSpPr>
            <xdr:cNvPr id="1038" name="Button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Vorige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495300</xdr:colOff>
          <xdr:row>23</xdr:row>
          <xdr:rowOff>171450</xdr:rowOff>
        </xdr:from>
        <xdr:to>
          <xdr:col>6</xdr:col>
          <xdr:colOff>209550</xdr:colOff>
          <xdr:row>25</xdr:row>
          <xdr:rowOff>38100</xdr:rowOff>
        </xdr:to>
        <xdr:sp macro="" textlink="">
          <xdr:nvSpPr>
            <xdr:cNvPr id="1039" name="Button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Terug naar begin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514350</xdr:colOff>
          <xdr:row>14</xdr:row>
          <xdr:rowOff>104775</xdr:rowOff>
        </xdr:from>
        <xdr:to>
          <xdr:col>3</xdr:col>
          <xdr:colOff>571500</xdr:colOff>
          <xdr:row>16</xdr:row>
          <xdr:rowOff>0</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Ja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14</xdr:row>
          <xdr:rowOff>104775</xdr:rowOff>
        </xdr:from>
        <xdr:to>
          <xdr:col>5</xdr:col>
          <xdr:colOff>228600</xdr:colOff>
          <xdr:row>16</xdr:row>
          <xdr:rowOff>0</xdr:rowOff>
        </xdr:to>
        <xdr:sp macro="" textlink="">
          <xdr:nvSpPr>
            <xdr:cNvPr id="1041" name="Button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Nee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447675</xdr:colOff>
          <xdr:row>14</xdr:row>
          <xdr:rowOff>95250</xdr:rowOff>
        </xdr:from>
        <xdr:to>
          <xdr:col>6</xdr:col>
          <xdr:colOff>523875</xdr:colOff>
          <xdr:row>15</xdr:row>
          <xdr:rowOff>180975</xdr:rowOff>
        </xdr:to>
        <xdr:sp macro="" textlink="">
          <xdr:nvSpPr>
            <xdr:cNvPr id="1042" name="Button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Vorige</a:t>
              </a:r>
            </a:p>
          </xdr:txBody>
        </xdr:sp>
        <xdr:clientData fPrintsWithSheet="0"/>
      </xdr:twoCellAnchor>
    </mc:Choice>
    <mc:Fallback/>
  </mc:AlternateContent>
  <xdr:twoCellAnchor editAs="oneCell">
    <xdr:from>
      <xdr:col>6</xdr:col>
      <xdr:colOff>585923</xdr:colOff>
      <xdr:row>2</xdr:row>
      <xdr:rowOff>9253</xdr:rowOff>
    </xdr:from>
    <xdr:to>
      <xdr:col>10</xdr:col>
      <xdr:colOff>434387</xdr:colOff>
      <xdr:row>6</xdr:row>
      <xdr:rowOff>149678</xdr:rowOff>
    </xdr:to>
    <xdr:pic>
      <xdr:nvPicPr>
        <xdr:cNvPr id="3" name="Afbeelding 2">
          <a:extLst>
            <a:ext uri="{FF2B5EF4-FFF2-40B4-BE49-F238E27FC236}">
              <a16:creationId xmlns:a16="http://schemas.microsoft.com/office/drawing/2014/main" id="{709A7B34-2E1B-4279-BBE8-42EE8CDCAC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53223" y="357596"/>
          <a:ext cx="2302285" cy="76544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600075</xdr:colOff>
          <xdr:row>1</xdr:row>
          <xdr:rowOff>133350</xdr:rowOff>
        </xdr:from>
        <xdr:to>
          <xdr:col>1</xdr:col>
          <xdr:colOff>409575</xdr:colOff>
          <xdr:row>3</xdr:row>
          <xdr:rowOff>66675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Terug naar begin</a:t>
              </a:r>
            </a:p>
          </xdr:txBody>
        </xdr:sp>
        <xdr:clientData fPrintsWithSheet="0"/>
      </xdr:twoCellAnchor>
    </mc:Choice>
    <mc:Fallback/>
  </mc:AlternateContent>
  <xdr:twoCellAnchor>
    <xdr:from>
      <xdr:col>4</xdr:col>
      <xdr:colOff>342900</xdr:colOff>
      <xdr:row>1</xdr:row>
      <xdr:rowOff>123825</xdr:rowOff>
    </xdr:from>
    <xdr:to>
      <xdr:col>11</xdr:col>
      <xdr:colOff>533400</xdr:colOff>
      <xdr:row>20</xdr:row>
      <xdr:rowOff>66675</xdr:rowOff>
    </xdr:to>
    <xdr:graphicFrame macro="">
      <xdr:nvGraphicFramePr>
        <xdr:cNvPr id="4" name="Grafiek 3">
          <a:extLst>
            <a:ext uri="{FF2B5EF4-FFF2-40B4-BE49-F238E27FC236}">
              <a16:creationId xmlns:a16="http://schemas.microsoft.com/office/drawing/2014/main" id="{00000000-0008-0000-0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590550</xdr:colOff>
          <xdr:row>1</xdr:row>
          <xdr:rowOff>142875</xdr:rowOff>
        </xdr:from>
        <xdr:to>
          <xdr:col>1</xdr:col>
          <xdr:colOff>409575</xdr:colOff>
          <xdr:row>3</xdr:row>
          <xdr:rowOff>66675</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Terug naar begin</a:t>
              </a:r>
            </a:p>
          </xdr:txBody>
        </xdr:sp>
        <xdr:clientData fPrintsWithSheet="0"/>
      </xdr:twoCellAnchor>
    </mc:Choice>
    <mc:Fallback/>
  </mc:AlternateContent>
  <xdr:twoCellAnchor>
    <xdr:from>
      <xdr:col>4</xdr:col>
      <xdr:colOff>342900</xdr:colOff>
      <xdr:row>1</xdr:row>
      <xdr:rowOff>123825</xdr:rowOff>
    </xdr:from>
    <xdr:to>
      <xdr:col>11</xdr:col>
      <xdr:colOff>533400</xdr:colOff>
      <xdr:row>18</xdr:row>
      <xdr:rowOff>66675</xdr:rowOff>
    </xdr:to>
    <xdr:graphicFrame macro="">
      <xdr:nvGraphicFramePr>
        <xdr:cNvPr id="3" name="Grafiek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590550</xdr:colOff>
          <xdr:row>1</xdr:row>
          <xdr:rowOff>152400</xdr:rowOff>
        </xdr:from>
        <xdr:to>
          <xdr:col>1</xdr:col>
          <xdr:colOff>409575</xdr:colOff>
          <xdr:row>3</xdr:row>
          <xdr:rowOff>95250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NL" sz="1000" b="0" i="0" u="none" strike="noStrike" baseline="0">
                  <a:solidFill>
                    <a:srgbClr val="000000"/>
                  </a:solidFill>
                  <a:latin typeface="Tahoma"/>
                  <a:ea typeface="Tahoma"/>
                  <a:cs typeface="Tahoma"/>
                </a:rPr>
                <a:t>Terug naar begin</a:t>
              </a:r>
            </a:p>
          </xdr:txBody>
        </xdr:sp>
        <xdr:clientData fPrintsWithSheet="0"/>
      </xdr:twoCellAnchor>
    </mc:Choice>
    <mc:Fallback/>
  </mc:AlternateContent>
  <xdr:twoCellAnchor>
    <xdr:from>
      <xdr:col>5</xdr:col>
      <xdr:colOff>200025</xdr:colOff>
      <xdr:row>1</xdr:row>
      <xdr:rowOff>133351</xdr:rowOff>
    </xdr:from>
    <xdr:to>
      <xdr:col>12</xdr:col>
      <xdr:colOff>390525</xdr:colOff>
      <xdr:row>19</xdr:row>
      <xdr:rowOff>104776</xdr:rowOff>
    </xdr:to>
    <xdr:graphicFrame macro="">
      <xdr:nvGraphicFramePr>
        <xdr:cNvPr id="5" name="Grafiek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6.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trlProp" Target="../ctrlProps/ctrlProp17.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trlProp" Target="../ctrlProps/ctrlProp1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S27"/>
  <sheetViews>
    <sheetView tabSelected="1" zoomScale="140" zoomScaleNormal="140" workbookViewId="0">
      <selection activeCell="B3" sqref="B3"/>
    </sheetView>
  </sheetViews>
  <sheetFormatPr defaultColWidth="0" defaultRowHeight="12.75" zeroHeight="1" x14ac:dyDescent="0.2"/>
  <cols>
    <col min="1" max="1" width="25.5703125" style="15" bestFit="1" customWidth="1"/>
    <col min="2" max="2" width="13.42578125" style="17" bestFit="1" customWidth="1"/>
    <col min="3" max="16" width="9.28515625" style="15" customWidth="1"/>
    <col min="17" max="17" width="10.42578125" style="17" hidden="1" customWidth="1"/>
    <col min="18" max="16384" width="9.28515625" style="17" hidden="1"/>
  </cols>
  <sheetData>
    <row r="1" spans="1:17" ht="15.75" x14ac:dyDescent="0.25">
      <c r="A1" s="14" t="s">
        <v>0</v>
      </c>
      <c r="B1" s="15"/>
      <c r="C1" s="16"/>
      <c r="D1" s="16"/>
      <c r="E1" s="16"/>
      <c r="F1" s="16"/>
      <c r="G1" s="16"/>
      <c r="H1" s="16"/>
      <c r="I1" s="16"/>
      <c r="J1" s="16"/>
      <c r="K1" s="16"/>
      <c r="L1" s="16"/>
    </row>
    <row r="2" spans="1:17" x14ac:dyDescent="0.2">
      <c r="A2" s="16"/>
      <c r="C2" s="16"/>
      <c r="D2" s="16"/>
      <c r="E2" s="16"/>
      <c r="F2" s="16"/>
      <c r="G2" s="16"/>
      <c r="H2" s="16"/>
      <c r="I2" s="16"/>
      <c r="J2" s="16"/>
      <c r="K2" s="16"/>
      <c r="L2" s="16"/>
    </row>
    <row r="3" spans="1:17" x14ac:dyDescent="0.2">
      <c r="A3" s="16" t="s">
        <v>1</v>
      </c>
      <c r="B3" s="26">
        <v>1</v>
      </c>
      <c r="C3" s="16" t="str">
        <f>IF(B3="","Gegevens ontbreken","")</f>
        <v/>
      </c>
      <c r="D3" s="16"/>
      <c r="E3" s="16"/>
      <c r="F3" s="16"/>
      <c r="G3" s="16"/>
      <c r="H3" s="16"/>
      <c r="I3" s="16"/>
      <c r="J3" s="16"/>
      <c r="K3" s="16"/>
      <c r="L3" s="16"/>
    </row>
    <row r="4" spans="1:17" x14ac:dyDescent="0.2">
      <c r="A4" s="16" t="s">
        <v>2</v>
      </c>
      <c r="B4" s="27" t="s">
        <v>3</v>
      </c>
      <c r="C4" s="16"/>
      <c r="D4" s="16"/>
      <c r="E4" s="16"/>
      <c r="F4" s="16"/>
      <c r="G4" s="16"/>
      <c r="H4" s="16"/>
      <c r="I4" s="16"/>
      <c r="J4" s="16"/>
      <c r="K4" s="16"/>
      <c r="L4" s="16"/>
    </row>
    <row r="5" spans="1:17" x14ac:dyDescent="0.2">
      <c r="A5" s="16" t="s">
        <v>4</v>
      </c>
      <c r="B5" s="27">
        <v>12</v>
      </c>
      <c r="C5" s="16" t="str">
        <f>IF(B5="","Gegevens ontbreken","")</f>
        <v/>
      </c>
      <c r="D5" s="16"/>
      <c r="E5" s="16"/>
      <c r="F5" s="16"/>
      <c r="G5" s="16"/>
      <c r="H5" s="16"/>
      <c r="I5" s="16"/>
      <c r="J5" s="16"/>
      <c r="K5" s="16"/>
      <c r="L5" s="16"/>
    </row>
    <row r="6" spans="1:17" x14ac:dyDescent="0.2">
      <c r="A6" s="16" t="s">
        <v>5</v>
      </c>
      <c r="B6" s="18">
        <f>VLOOKUP(B4,'2026'!A:Q,B5+1,FALSE)</f>
        <v>5520</v>
      </c>
      <c r="C6" s="19" t="s">
        <v>85</v>
      </c>
      <c r="D6" s="16"/>
      <c r="E6" s="16"/>
      <c r="F6" s="16"/>
      <c r="G6" s="16"/>
      <c r="H6" s="16"/>
      <c r="I6" s="16"/>
      <c r="J6" s="16"/>
      <c r="K6" s="16"/>
      <c r="L6" s="16"/>
    </row>
    <row r="7" spans="1:17" x14ac:dyDescent="0.2">
      <c r="A7" s="16" t="s">
        <v>6</v>
      </c>
      <c r="B7" s="28">
        <v>0</v>
      </c>
      <c r="C7" s="16" t="str">
        <f>IF(B7="","Gegevens ontbreken","")</f>
        <v/>
      </c>
      <c r="D7" s="16"/>
      <c r="E7" s="16"/>
      <c r="F7" s="16"/>
      <c r="G7" s="16"/>
      <c r="H7" s="16"/>
      <c r="I7" s="16"/>
      <c r="J7" s="16"/>
      <c r="K7" s="16"/>
      <c r="L7" s="16"/>
    </row>
    <row r="8" spans="1:17" x14ac:dyDescent="0.2">
      <c r="A8" s="16" t="s">
        <v>7</v>
      </c>
      <c r="B8" s="20">
        <f>IF(AND(B4&gt;0,B4&lt;9),40,50)</f>
        <v>50</v>
      </c>
      <c r="C8" s="16"/>
      <c r="D8" s="16"/>
      <c r="E8" s="16"/>
      <c r="F8" s="16"/>
      <c r="G8" s="16"/>
      <c r="H8" s="16"/>
      <c r="I8" s="16"/>
      <c r="J8" s="16"/>
      <c r="K8" s="16"/>
      <c r="L8" s="16"/>
    </row>
    <row r="9" spans="1:17" x14ac:dyDescent="0.2">
      <c r="B9" s="15"/>
      <c r="Q9" s="21">
        <f ca="1">DATE(S17,R17,Q17)</f>
        <v>25372</v>
      </c>
    </row>
    <row r="10" spans="1:17" ht="15.75" x14ac:dyDescent="0.25">
      <c r="A10" s="22" t="s">
        <v>8</v>
      </c>
      <c r="B10" s="15"/>
    </row>
    <row r="11" spans="1:17" ht="15.75" x14ac:dyDescent="0.25">
      <c r="A11" s="22"/>
      <c r="B11" s="15"/>
    </row>
    <row r="12" spans="1:17" ht="15.75" hidden="1" x14ac:dyDescent="0.25">
      <c r="A12" s="22"/>
      <c r="B12" s="15"/>
    </row>
    <row r="13" spans="1:17" ht="15.75" hidden="1" x14ac:dyDescent="0.25">
      <c r="A13" s="22" t="s">
        <v>9</v>
      </c>
      <c r="B13" s="15"/>
    </row>
    <row r="14" spans="1:17" ht="15.75" hidden="1" x14ac:dyDescent="0.25">
      <c r="A14" s="22"/>
      <c r="B14" s="15"/>
    </row>
    <row r="15" spans="1:17" hidden="1" x14ac:dyDescent="0.2">
      <c r="B15" s="15"/>
    </row>
    <row r="16" spans="1:17" ht="15.75" hidden="1" x14ac:dyDescent="0.25">
      <c r="A16" s="23" t="s">
        <v>10</v>
      </c>
      <c r="B16" s="24">
        <f ca="1">Q9</f>
        <v>25372</v>
      </c>
      <c r="C16" s="17"/>
    </row>
    <row r="17" spans="1:19" hidden="1" x14ac:dyDescent="0.2">
      <c r="B17" s="15"/>
      <c r="Q17" s="17">
        <f ca="1">DAY(TODAY())</f>
        <v>18</v>
      </c>
      <c r="R17" s="17">
        <f ca="1">MONTH(TODAY())</f>
        <v>6</v>
      </c>
      <c r="S17" s="17">
        <f ca="1">YEAR(TODAY())-57</f>
        <v>1969</v>
      </c>
    </row>
    <row r="18" spans="1:19" ht="15.75" hidden="1" x14ac:dyDescent="0.25">
      <c r="A18" s="22"/>
      <c r="B18" s="15"/>
    </row>
    <row r="19" spans="1:19" ht="15.75" hidden="1" x14ac:dyDescent="0.25">
      <c r="A19" s="25" t="s">
        <v>11</v>
      </c>
      <c r="B19" s="15"/>
    </row>
    <row r="20" spans="1:19" ht="15.75" hidden="1" x14ac:dyDescent="0.25">
      <c r="A20" s="22"/>
      <c r="B20" s="15"/>
    </row>
    <row r="21" spans="1:19" ht="15.75" hidden="1" x14ac:dyDescent="0.25">
      <c r="A21" s="22"/>
      <c r="B21" s="15"/>
    </row>
    <row r="22" spans="1:19" ht="15.75" hidden="1" x14ac:dyDescent="0.25">
      <c r="A22" s="25" t="s">
        <v>12</v>
      </c>
      <c r="B22" s="15"/>
    </row>
    <row r="23" spans="1:19" ht="15.75" hidden="1" x14ac:dyDescent="0.25">
      <c r="A23" s="22"/>
      <c r="B23" s="15"/>
    </row>
    <row r="24" spans="1:19" ht="15.75" hidden="1" x14ac:dyDescent="0.25">
      <c r="A24" s="22"/>
      <c r="B24" s="15"/>
    </row>
    <row r="25" spans="1:19" ht="15.75" hidden="1" x14ac:dyDescent="0.25">
      <c r="A25" s="22" t="str">
        <f>"U heeft recht op "&amp;40*B3&amp;" uur duurzame inzetbaarheid."</f>
        <v>U heeft recht op 40 uur duurzame inzetbaarheid.</v>
      </c>
      <c r="B25" s="15"/>
    </row>
    <row r="26" spans="1:19" hidden="1" x14ac:dyDescent="0.2">
      <c r="B26" s="15"/>
    </row>
    <row r="27" spans="1:19" hidden="1" x14ac:dyDescent="0.2">
      <c r="B27" s="15"/>
    </row>
  </sheetData>
  <sheetProtection formatColumns="0" formatRows="0" insertColumns="0" insertRows="0" selectLockedCells="1"/>
  <pageMargins left="0.7" right="0.7" top="0.75" bottom="0.75" header="0.3" footer="0.3"/>
  <pageSetup paperSize="9" orientation="portrait" horizontalDpi="1200" verticalDpi="1200" r:id="rId1"/>
  <ignoredErrors>
    <ignoredError sqref="B16"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vr1ja">
                <anchor moveWithCells="1" sizeWithCells="1">
                  <from>
                    <xdr:col>2</xdr:col>
                    <xdr:colOff>371475</xdr:colOff>
                    <xdr:row>8</xdr:row>
                    <xdr:rowOff>142875</xdr:rowOff>
                  </from>
                  <to>
                    <xdr:col>3</xdr:col>
                    <xdr:colOff>438150</xdr:colOff>
                    <xdr:row>10</xdr:row>
                    <xdr:rowOff>57150</xdr:rowOff>
                  </to>
                </anchor>
              </controlPr>
            </control>
          </mc:Choice>
        </mc:AlternateContent>
        <mc:AlternateContent xmlns:mc="http://schemas.openxmlformats.org/markup-compatibility/2006">
          <mc:Choice Requires="x14">
            <control shapeId="1027" r:id="rId5" name="Button 3">
              <controlPr defaultSize="0" print="0" autoFill="0" autoPict="0" macro="[0]!vr4ja">
                <anchor moveWithCells="1" sizeWithCells="1">
                  <from>
                    <xdr:col>3</xdr:col>
                    <xdr:colOff>219075</xdr:colOff>
                    <xdr:row>20</xdr:row>
                    <xdr:rowOff>142875</xdr:rowOff>
                  </from>
                  <to>
                    <xdr:col>4</xdr:col>
                    <xdr:colOff>285750</xdr:colOff>
                    <xdr:row>22</xdr:row>
                    <xdr:rowOff>28575</xdr:rowOff>
                  </to>
                </anchor>
              </controlPr>
            </control>
          </mc:Choice>
        </mc:AlternateContent>
        <mc:AlternateContent xmlns:mc="http://schemas.openxmlformats.org/markup-compatibility/2006">
          <mc:Choice Requires="x14">
            <control shapeId="1028" r:id="rId6" name="Button 4">
              <controlPr defaultSize="0" print="0" autoFill="0" autoPict="0" macro="[0]!vr3ja">
                <anchor moveWithCells="1" sizeWithCells="1">
                  <from>
                    <xdr:col>3</xdr:col>
                    <xdr:colOff>219075</xdr:colOff>
                    <xdr:row>17</xdr:row>
                    <xdr:rowOff>152400</xdr:rowOff>
                  </from>
                  <to>
                    <xdr:col>4</xdr:col>
                    <xdr:colOff>295275</xdr:colOff>
                    <xdr:row>19</xdr:row>
                    <xdr:rowOff>28575</xdr:rowOff>
                  </to>
                </anchor>
              </controlPr>
            </control>
          </mc:Choice>
        </mc:AlternateContent>
        <mc:AlternateContent xmlns:mc="http://schemas.openxmlformats.org/markup-compatibility/2006">
          <mc:Choice Requires="x14">
            <control shapeId="1029" r:id="rId7" name="Button 5">
              <controlPr defaultSize="0" print="0" autoFill="0" autoPict="0" macro="[0]!vr2j">
                <anchor moveWithCells="1" sizeWithCells="1">
                  <from>
                    <xdr:col>2</xdr:col>
                    <xdr:colOff>342900</xdr:colOff>
                    <xdr:row>11</xdr:row>
                    <xdr:rowOff>142875</xdr:rowOff>
                  </from>
                  <to>
                    <xdr:col>3</xdr:col>
                    <xdr:colOff>409575</xdr:colOff>
                    <xdr:row>13</xdr:row>
                    <xdr:rowOff>28575</xdr:rowOff>
                  </to>
                </anchor>
              </controlPr>
            </control>
          </mc:Choice>
        </mc:AlternateContent>
        <mc:AlternateContent xmlns:mc="http://schemas.openxmlformats.org/markup-compatibility/2006">
          <mc:Choice Requires="x14">
            <control shapeId="1030" r:id="rId8" name="Button 6">
              <controlPr defaultSize="0" print="0" autoFill="0" autoPict="0" macro="[0]!vr1nee">
                <anchor moveWithCells="1" sizeWithCells="1">
                  <from>
                    <xdr:col>3</xdr:col>
                    <xdr:colOff>571500</xdr:colOff>
                    <xdr:row>8</xdr:row>
                    <xdr:rowOff>152400</xdr:rowOff>
                  </from>
                  <to>
                    <xdr:col>5</xdr:col>
                    <xdr:colOff>28575</xdr:colOff>
                    <xdr:row>10</xdr:row>
                    <xdr:rowOff>57150</xdr:rowOff>
                  </to>
                </anchor>
              </controlPr>
            </control>
          </mc:Choice>
        </mc:AlternateContent>
        <mc:AlternateContent xmlns:mc="http://schemas.openxmlformats.org/markup-compatibility/2006">
          <mc:Choice Requires="x14">
            <control shapeId="1033" r:id="rId9" name="Button 9">
              <controlPr defaultSize="0" print="0" autoFill="0" autoPict="0" macro="[0]!vr2n">
                <anchor moveWithCells="1" sizeWithCells="1">
                  <from>
                    <xdr:col>3</xdr:col>
                    <xdr:colOff>571500</xdr:colOff>
                    <xdr:row>11</xdr:row>
                    <xdr:rowOff>142875</xdr:rowOff>
                  </from>
                  <to>
                    <xdr:col>5</xdr:col>
                    <xdr:colOff>28575</xdr:colOff>
                    <xdr:row>13</xdr:row>
                    <xdr:rowOff>19050</xdr:rowOff>
                  </to>
                </anchor>
              </controlPr>
            </control>
          </mc:Choice>
        </mc:AlternateContent>
        <mc:AlternateContent xmlns:mc="http://schemas.openxmlformats.org/markup-compatibility/2006">
          <mc:Choice Requires="x14">
            <control shapeId="1034" r:id="rId10" name="Button 10">
              <controlPr defaultSize="0" print="0" autoFill="0" autoPict="0" macro="[0]!vr3nee">
                <anchor moveWithCells="1" sizeWithCells="1">
                  <from>
                    <xdr:col>4</xdr:col>
                    <xdr:colOff>485775</xdr:colOff>
                    <xdr:row>17</xdr:row>
                    <xdr:rowOff>142875</xdr:rowOff>
                  </from>
                  <to>
                    <xdr:col>5</xdr:col>
                    <xdr:colOff>561975</xdr:colOff>
                    <xdr:row>19</xdr:row>
                    <xdr:rowOff>19050</xdr:rowOff>
                  </to>
                </anchor>
              </controlPr>
            </control>
          </mc:Choice>
        </mc:AlternateContent>
        <mc:AlternateContent xmlns:mc="http://schemas.openxmlformats.org/markup-compatibility/2006">
          <mc:Choice Requires="x14">
            <control shapeId="1035" r:id="rId11" name="Button 11">
              <controlPr defaultSize="0" print="0" autoFill="0" autoPict="0" macro="[0]!vr4nee">
                <anchor moveWithCells="1" sizeWithCells="1">
                  <from>
                    <xdr:col>4</xdr:col>
                    <xdr:colOff>485775</xdr:colOff>
                    <xdr:row>20</xdr:row>
                    <xdr:rowOff>142875</xdr:rowOff>
                  </from>
                  <to>
                    <xdr:col>5</xdr:col>
                    <xdr:colOff>561975</xdr:colOff>
                    <xdr:row>22</xdr:row>
                    <xdr:rowOff>28575</xdr:rowOff>
                  </to>
                </anchor>
              </controlPr>
            </control>
          </mc:Choice>
        </mc:AlternateContent>
        <mc:AlternateContent xmlns:mc="http://schemas.openxmlformats.org/markup-compatibility/2006">
          <mc:Choice Requires="x14">
            <control shapeId="1036" r:id="rId12" name="Button 12">
              <controlPr defaultSize="0" print="0" autoFill="0" autoPict="0" macro="[0]!vorige">
                <anchor moveWithCells="1" sizeWithCells="1">
                  <from>
                    <xdr:col>5</xdr:col>
                    <xdr:colOff>295275</xdr:colOff>
                    <xdr:row>11</xdr:row>
                    <xdr:rowOff>114300</xdr:rowOff>
                  </from>
                  <to>
                    <xdr:col>6</xdr:col>
                    <xdr:colOff>361950</xdr:colOff>
                    <xdr:row>12</xdr:row>
                    <xdr:rowOff>180975</xdr:rowOff>
                  </to>
                </anchor>
              </controlPr>
            </control>
          </mc:Choice>
        </mc:AlternateContent>
        <mc:AlternateContent xmlns:mc="http://schemas.openxmlformats.org/markup-compatibility/2006">
          <mc:Choice Requires="x14">
            <control shapeId="1037" r:id="rId13" name="Button 13">
              <controlPr defaultSize="0" print="0" autoFill="0" autoPict="0" macro="[0]!vorige2">
                <anchor moveWithCells="1" sizeWithCells="1">
                  <from>
                    <xdr:col>6</xdr:col>
                    <xdr:colOff>171450</xdr:colOff>
                    <xdr:row>17</xdr:row>
                    <xdr:rowOff>133350</xdr:rowOff>
                  </from>
                  <to>
                    <xdr:col>7</xdr:col>
                    <xdr:colOff>228600</xdr:colOff>
                    <xdr:row>19</xdr:row>
                    <xdr:rowOff>0</xdr:rowOff>
                  </to>
                </anchor>
              </controlPr>
            </control>
          </mc:Choice>
        </mc:AlternateContent>
        <mc:AlternateContent xmlns:mc="http://schemas.openxmlformats.org/markup-compatibility/2006">
          <mc:Choice Requires="x14">
            <control shapeId="1038" r:id="rId14" name="Button 14">
              <controlPr defaultSize="0" print="0" autoFill="0" autoPict="0" macro="[0]!vorige1">
                <anchor moveWithCells="1" sizeWithCells="1">
                  <from>
                    <xdr:col>6</xdr:col>
                    <xdr:colOff>171450</xdr:colOff>
                    <xdr:row>20</xdr:row>
                    <xdr:rowOff>142875</xdr:rowOff>
                  </from>
                  <to>
                    <xdr:col>7</xdr:col>
                    <xdr:colOff>228600</xdr:colOff>
                    <xdr:row>22</xdr:row>
                    <xdr:rowOff>28575</xdr:rowOff>
                  </to>
                </anchor>
              </controlPr>
            </control>
          </mc:Choice>
        </mc:AlternateContent>
        <mc:AlternateContent xmlns:mc="http://schemas.openxmlformats.org/markup-compatibility/2006">
          <mc:Choice Requires="x14">
            <control shapeId="1039" r:id="rId15" name="Button 15">
              <controlPr defaultSize="0" print="0" autoFill="0" autoPict="0" macro="[0]!terugbegin">
                <anchor moveWithCells="1" sizeWithCells="1">
                  <from>
                    <xdr:col>3</xdr:col>
                    <xdr:colOff>495300</xdr:colOff>
                    <xdr:row>23</xdr:row>
                    <xdr:rowOff>171450</xdr:rowOff>
                  </from>
                  <to>
                    <xdr:col>6</xdr:col>
                    <xdr:colOff>209550</xdr:colOff>
                    <xdr:row>25</xdr:row>
                    <xdr:rowOff>38100</xdr:rowOff>
                  </to>
                </anchor>
              </controlPr>
            </control>
          </mc:Choice>
        </mc:AlternateContent>
        <mc:AlternateContent xmlns:mc="http://schemas.openxmlformats.org/markup-compatibility/2006">
          <mc:Choice Requires="x14">
            <control shapeId="1040" r:id="rId16" name="Button 16">
              <controlPr defaultSize="0" print="0" autoFill="0" autoPict="0" macro="[0]!vr0ja">
                <anchor moveWithCells="1" sizeWithCells="1">
                  <from>
                    <xdr:col>2</xdr:col>
                    <xdr:colOff>514350</xdr:colOff>
                    <xdr:row>14</xdr:row>
                    <xdr:rowOff>104775</xdr:rowOff>
                  </from>
                  <to>
                    <xdr:col>3</xdr:col>
                    <xdr:colOff>571500</xdr:colOff>
                    <xdr:row>16</xdr:row>
                    <xdr:rowOff>0</xdr:rowOff>
                  </to>
                </anchor>
              </controlPr>
            </control>
          </mc:Choice>
        </mc:AlternateContent>
        <mc:AlternateContent xmlns:mc="http://schemas.openxmlformats.org/markup-compatibility/2006">
          <mc:Choice Requires="x14">
            <control shapeId="1041" r:id="rId17" name="Button 17">
              <controlPr defaultSize="0" print="0" autoFill="0" autoPict="0" macro="[0]!vr0nee">
                <anchor moveWithCells="1" sizeWithCells="1">
                  <from>
                    <xdr:col>4</xdr:col>
                    <xdr:colOff>171450</xdr:colOff>
                    <xdr:row>14</xdr:row>
                    <xdr:rowOff>104775</xdr:rowOff>
                  </from>
                  <to>
                    <xdr:col>5</xdr:col>
                    <xdr:colOff>228600</xdr:colOff>
                    <xdr:row>16</xdr:row>
                    <xdr:rowOff>0</xdr:rowOff>
                  </to>
                </anchor>
              </controlPr>
            </control>
          </mc:Choice>
        </mc:AlternateContent>
        <mc:AlternateContent xmlns:mc="http://schemas.openxmlformats.org/markup-compatibility/2006">
          <mc:Choice Requires="x14">
            <control shapeId="1042" r:id="rId18" name="Button 18">
              <controlPr defaultSize="0" print="0" autoFill="0" autoPict="0" macro="[0]!vorige3">
                <anchor moveWithCells="1" sizeWithCells="1">
                  <from>
                    <xdr:col>5</xdr:col>
                    <xdr:colOff>447675</xdr:colOff>
                    <xdr:row>14</xdr:row>
                    <xdr:rowOff>95250</xdr:rowOff>
                  </from>
                  <to>
                    <xdr:col>6</xdr:col>
                    <xdr:colOff>523875</xdr:colOff>
                    <xdr:row>15</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errorTitle="Verkeerde schaal" error="Kies een juiste schaal" xr:uid="{00000000-0002-0000-0000-000000000000}">
          <x14:formula1>
            <xm:f>'2026'!$A$2:$A$31</xm:f>
          </x14:formula1>
          <xm:sqref>B4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3"/>
  <dimension ref="A1:AB36"/>
  <sheetViews>
    <sheetView zoomScale="85" zoomScaleNormal="85" workbookViewId="0">
      <selection activeCell="C9" sqref="C9"/>
    </sheetView>
  </sheetViews>
  <sheetFormatPr defaultColWidth="0" defaultRowHeight="12.75" zeroHeight="1" x14ac:dyDescent="0.2"/>
  <cols>
    <col min="1" max="1" width="30.7109375" style="16" customWidth="1"/>
    <col min="2" max="2" width="13" style="16" customWidth="1"/>
    <col min="3" max="3" width="9.7109375" style="16" customWidth="1"/>
    <col min="4" max="12" width="9.28515625" style="16" customWidth="1"/>
    <col min="13" max="16384" width="9.28515625" style="16" hidden="1"/>
  </cols>
  <sheetData>
    <row r="1" spans="1:14" ht="15.75" x14ac:dyDescent="0.25">
      <c r="A1" s="14" t="s">
        <v>13</v>
      </c>
    </row>
    <row r="2" spans="1:14" x14ac:dyDescent="0.2"/>
    <row r="3" spans="1:14" x14ac:dyDescent="0.2"/>
    <row r="4" spans="1:14" x14ac:dyDescent="0.2"/>
    <row r="5" spans="1:14" ht="13.5" thickBot="1" x14ac:dyDescent="0.25">
      <c r="A5" s="30" t="s">
        <v>13</v>
      </c>
      <c r="D5" s="69"/>
    </row>
    <row r="6" spans="1:14" x14ac:dyDescent="0.2">
      <c r="A6" s="16" t="s">
        <v>14</v>
      </c>
      <c r="C6" s="31">
        <f>ROUND(40*Startgegevens!$B$3,0)</f>
        <v>40</v>
      </c>
      <c r="D6" s="16" t="s">
        <v>15</v>
      </c>
    </row>
    <row r="7" spans="1:14" x14ac:dyDescent="0.2">
      <c r="A7" s="16" t="s">
        <v>16</v>
      </c>
      <c r="C7" s="32">
        <f>ROUND(130*Startgegevens!$B$3,0)</f>
        <v>130</v>
      </c>
      <c r="D7" s="16" t="s">
        <v>15</v>
      </c>
    </row>
    <row r="8" spans="1:14" ht="13.5" thickBot="1" x14ac:dyDescent="0.25">
      <c r="A8" s="16" t="s">
        <v>17</v>
      </c>
      <c r="C8" s="33">
        <f>SUM(C6:C7)</f>
        <v>170</v>
      </c>
      <c r="D8" s="16" t="s">
        <v>15</v>
      </c>
    </row>
    <row r="9" spans="1:14" x14ac:dyDescent="0.2">
      <c r="A9" s="16" t="s">
        <v>18</v>
      </c>
      <c r="C9" s="88">
        <v>0</v>
      </c>
    </row>
    <row r="10" spans="1:14" x14ac:dyDescent="0.2">
      <c r="A10" s="16" t="s">
        <v>19</v>
      </c>
      <c r="C10" s="88">
        <v>0</v>
      </c>
      <c r="D10" s="35" t="str">
        <f>"tussen 0 en "&amp;MIN(C9,340*Startgegevens!$B$3)</f>
        <v>tussen 0 en 0</v>
      </c>
    </row>
    <row r="11" spans="1:14" x14ac:dyDescent="0.2">
      <c r="A11" s="16" t="s">
        <v>20</v>
      </c>
      <c r="C11" s="88">
        <v>106</v>
      </c>
      <c r="D11" s="35" t="str">
        <f>"tussen 0 en "&amp;C8</f>
        <v>tussen 0 en 170</v>
      </c>
      <c r="N11" s="16" t="str">
        <f>"U heeft jaarlijks recht op "&amp;C8&amp;" uur aan verlof. Dit is opgebouwd uit een basisbudget van "&amp;C6&amp;" uur en een bijzonder budget van "&amp;C7</f>
        <v>U heeft jaarlijks recht op 170 uur aan verlof. Dit is opgebouwd uit een basisbudget van 40 uur en een bijzonder budget van 130</v>
      </c>
    </row>
    <row r="12" spans="1:14" x14ac:dyDescent="0.2">
      <c r="N12" s="16" t="s">
        <v>21</v>
      </c>
    </row>
    <row r="13" spans="1:14" ht="13.5" thickBot="1" x14ac:dyDescent="0.25">
      <c r="A13" s="36" t="s">
        <v>22</v>
      </c>
      <c r="C13" s="20"/>
      <c r="N13" s="16" t="str">
        <f>"Vult u in blauwe vak een gewenst aantal uren verlof in. Dit moet liggen tussen de 0 en de "&amp;C8&amp;" uur."</f>
        <v>Vult u in blauwe vak een gewenst aantal uren verlof in. Dit moet liggen tussen de 0 en de 170 uur.</v>
      </c>
    </row>
    <row r="14" spans="1:14" ht="13.5" thickBot="1" x14ac:dyDescent="0.25">
      <c r="A14" s="78" t="s">
        <v>23</v>
      </c>
      <c r="B14" s="78"/>
      <c r="C14" s="83">
        <f>ROUND(IF(C11="","",IF(C11&gt;=C7,C11-C7,0))+IF(C11&gt;0,C10/C8*C6,0),0)</f>
        <v>0</v>
      </c>
      <c r="D14" s="16" t="s">
        <v>15</v>
      </c>
    </row>
    <row r="15" spans="1:14" ht="13.5" thickBot="1" x14ac:dyDescent="0.25">
      <c r="A15" s="78" t="s">
        <v>24</v>
      </c>
      <c r="B15" s="78"/>
      <c r="C15" s="84">
        <f>ROUND(IF(C11="","",IF(C11&gt;=C7,C7,C11)+IF(C10&gt;0,C10/C8*C7,0)),0)</f>
        <v>106</v>
      </c>
      <c r="D15" s="16" t="s">
        <v>15</v>
      </c>
    </row>
    <row r="16" spans="1:14" ht="13.5" thickBot="1" x14ac:dyDescent="0.25">
      <c r="A16" s="78" t="s">
        <v>25</v>
      </c>
      <c r="B16" s="78"/>
      <c r="C16" s="85">
        <f>IF(C11="","",C6-C14+C7-C15+C10)</f>
        <v>64</v>
      </c>
      <c r="D16" s="16" t="s">
        <v>15</v>
      </c>
    </row>
    <row r="17" spans="1:28" ht="13.5" thickBot="1" x14ac:dyDescent="0.25"/>
    <row r="18" spans="1:28" ht="13.5" thickBot="1" x14ac:dyDescent="0.25">
      <c r="A18" s="30" t="s">
        <v>26</v>
      </c>
      <c r="B18" s="70">
        <f>IF(C11="","Vul gewenst aantal uren verlof in",((C15/1659)*(Startgegevens!$B$6+Startgegevens!$B$7)))*Startgegevens!B8/100</f>
        <v>176.34719710669077</v>
      </c>
      <c r="C18" s="19" t="str">
        <f>Startgegevens!C6</f>
        <v>Loonpeil 1 juli 2026</v>
      </c>
    </row>
    <row r="19" spans="1:28" x14ac:dyDescent="0.2"/>
    <row r="20" spans="1:28" x14ac:dyDescent="0.2"/>
    <row r="21" spans="1:28" x14ac:dyDescent="0.2">
      <c r="A21" s="43" t="s">
        <v>27</v>
      </c>
    </row>
    <row r="22" spans="1:28" ht="42.75" customHeight="1" x14ac:dyDescent="0.2">
      <c r="A22" s="79" t="str">
        <f>N11&amp;N12&amp;N13</f>
        <v>U heeft jaarlijks recht op 170 uur aan verlof. Dit is opgebouwd uit een basisbudget van 40 uur en een bijzonder budget van 130 uur. Wanneer u een deel van dit budget in wilt zetten voor verlof, betaald u over het bijzonder budget een eigen bijdrage. Bij opname van verlof moet eerst het bijzonder budget worden ingezet. Vult u in blauwe vak een gewenst aantal uren verlof in. Dit moet liggen tussen de 0 en de 170 uur.</v>
      </c>
      <c r="B22" s="79"/>
      <c r="C22" s="79"/>
      <c r="D22" s="79"/>
      <c r="E22" s="79"/>
      <c r="F22" s="79"/>
      <c r="G22" s="79"/>
      <c r="H22" s="79"/>
      <c r="I22" s="79"/>
      <c r="J22" s="79"/>
      <c r="K22" s="79"/>
    </row>
    <row r="23" spans="1:28" ht="14.25" customHeight="1" x14ac:dyDescent="0.2">
      <c r="A23" s="86"/>
      <c r="B23" s="71"/>
      <c r="C23" s="71"/>
      <c r="D23" s="71"/>
      <c r="E23" s="71"/>
      <c r="F23" s="71"/>
      <c r="G23" s="71"/>
      <c r="H23" s="71"/>
      <c r="I23" s="71"/>
      <c r="J23" s="71"/>
      <c r="K23" s="71"/>
    </row>
    <row r="24" spans="1:28" s="63" customFormat="1" x14ac:dyDescent="0.2">
      <c r="A24" s="49" t="s">
        <v>28</v>
      </c>
      <c r="B24" s="44"/>
      <c r="C24" s="45"/>
      <c r="D24" s="45"/>
      <c r="E24" s="46"/>
      <c r="F24" s="47"/>
      <c r="G24" s="47"/>
      <c r="H24" s="47"/>
      <c r="I24" s="47"/>
      <c r="J24" s="47"/>
      <c r="K24" s="46"/>
      <c r="L24" s="46"/>
      <c r="M24" s="48"/>
      <c r="N24" s="72"/>
      <c r="O24" s="16"/>
      <c r="P24" s="73"/>
      <c r="Q24" s="16"/>
      <c r="R24" s="16"/>
      <c r="S24" s="16"/>
      <c r="T24" s="16"/>
      <c r="U24" s="74"/>
      <c r="V24" s="16"/>
      <c r="W24" s="74"/>
      <c r="X24" s="16"/>
      <c r="Y24" s="16"/>
      <c r="Z24" s="16"/>
      <c r="AA24" s="16"/>
      <c r="AB24" s="16"/>
    </row>
    <row r="25" spans="1:28" s="63" customFormat="1" x14ac:dyDescent="0.2">
      <c r="A25" s="49"/>
      <c r="B25" s="49"/>
      <c r="C25" s="50"/>
      <c r="D25" s="50"/>
      <c r="E25" s="51"/>
      <c r="F25" s="52"/>
      <c r="G25" s="52"/>
      <c r="H25" s="52"/>
      <c r="I25" s="52"/>
      <c r="J25" s="52"/>
      <c r="K25" s="53"/>
      <c r="L25" s="53"/>
      <c r="M25" s="54"/>
      <c r="N25" s="75"/>
      <c r="O25" s="76"/>
      <c r="P25" s="16"/>
      <c r="Q25" s="16"/>
      <c r="R25" s="76"/>
      <c r="S25" s="77"/>
      <c r="T25" s="16"/>
      <c r="U25" s="76"/>
      <c r="V25" s="76"/>
      <c r="W25" s="16"/>
      <c r="X25" s="16"/>
      <c r="Y25" s="16"/>
      <c r="Z25" s="16"/>
      <c r="AA25" s="16"/>
      <c r="AB25" s="16"/>
    </row>
    <row r="26" spans="1:28" s="63" customFormat="1" x14ac:dyDescent="0.2">
      <c r="A26" s="51" t="s">
        <v>29</v>
      </c>
      <c r="B26" s="81"/>
      <c r="C26" s="81"/>
      <c r="D26" s="50"/>
      <c r="E26" s="51"/>
      <c r="F26" s="52"/>
      <c r="G26" s="52"/>
      <c r="H26" s="52"/>
      <c r="I26" s="52"/>
      <c r="J26" s="52"/>
      <c r="K26" s="53"/>
      <c r="L26" s="53"/>
      <c r="M26" s="53"/>
      <c r="N26" s="75"/>
      <c r="O26" s="76"/>
      <c r="P26" s="16"/>
      <c r="Q26" s="16"/>
      <c r="R26" s="76"/>
      <c r="S26" s="77"/>
      <c r="T26" s="16"/>
      <c r="U26" s="76"/>
      <c r="V26" s="76"/>
      <c r="W26" s="16"/>
      <c r="X26" s="16"/>
      <c r="Y26" s="16"/>
      <c r="Z26" s="16"/>
      <c r="AA26" s="16"/>
      <c r="AB26" s="16"/>
    </row>
    <row r="27" spans="1:28" s="63" customFormat="1" x14ac:dyDescent="0.2">
      <c r="A27" s="55" t="s">
        <v>30</v>
      </c>
      <c r="B27" s="87"/>
      <c r="C27" s="81"/>
      <c r="D27" s="55"/>
      <c r="E27" s="55"/>
      <c r="F27" s="55"/>
      <c r="G27" s="56"/>
      <c r="H27" s="55"/>
      <c r="I27" s="55"/>
      <c r="J27" s="55"/>
      <c r="K27" s="57"/>
      <c r="L27" s="57"/>
      <c r="M27" s="58"/>
      <c r="N27" s="16"/>
      <c r="O27" s="16"/>
      <c r="P27" s="16"/>
      <c r="Q27" s="16"/>
      <c r="R27" s="16"/>
      <c r="S27" s="16"/>
      <c r="T27" s="16"/>
      <c r="U27" s="16"/>
      <c r="V27" s="16"/>
      <c r="W27" s="76"/>
      <c r="X27" s="16"/>
      <c r="Y27" s="16"/>
      <c r="Z27" s="16"/>
      <c r="AA27" s="16"/>
      <c r="AB27" s="16"/>
    </row>
    <row r="28" spans="1:28" s="63" customFormat="1" x14ac:dyDescent="0.2">
      <c r="A28" s="55" t="s">
        <v>31</v>
      </c>
      <c r="B28" s="87"/>
      <c r="C28" s="81"/>
      <c r="D28" s="59"/>
      <c r="E28" s="59"/>
      <c r="F28" s="59"/>
      <c r="G28" s="60"/>
      <c r="H28" s="59"/>
      <c r="I28" s="59"/>
      <c r="J28" s="59"/>
      <c r="K28" s="59"/>
      <c r="L28" s="59"/>
      <c r="M28" s="59"/>
      <c r="N28" s="16"/>
      <c r="O28" s="16"/>
      <c r="P28" s="16"/>
      <c r="Q28" s="16"/>
      <c r="R28" s="16"/>
      <c r="S28" s="16"/>
      <c r="T28" s="16"/>
      <c r="U28" s="74"/>
      <c r="V28" s="74"/>
      <c r="W28" s="74"/>
      <c r="X28" s="16"/>
      <c r="Y28" s="16"/>
      <c r="Z28" s="16"/>
      <c r="AA28" s="16"/>
      <c r="AB28" s="16"/>
    </row>
    <row r="29" spans="1:28" s="63" customFormat="1" x14ac:dyDescent="0.2">
      <c r="A29" s="55"/>
      <c r="B29" s="49"/>
      <c r="C29" s="50"/>
      <c r="D29" s="59"/>
      <c r="E29" s="59"/>
      <c r="F29" s="59"/>
      <c r="G29" s="60"/>
      <c r="H29" s="59"/>
      <c r="I29" s="59"/>
      <c r="J29" s="59"/>
      <c r="K29" s="59"/>
      <c r="L29" s="59"/>
      <c r="M29" s="59"/>
      <c r="N29" s="16"/>
      <c r="O29" s="16"/>
      <c r="P29" s="16"/>
      <c r="Q29" s="16"/>
      <c r="R29" s="16"/>
      <c r="S29" s="16"/>
      <c r="T29" s="16"/>
      <c r="U29" s="74"/>
      <c r="V29" s="74"/>
      <c r="W29" s="74"/>
      <c r="X29" s="16"/>
      <c r="Y29" s="16"/>
      <c r="Z29" s="16"/>
      <c r="AA29" s="16"/>
      <c r="AB29" s="16"/>
    </row>
    <row r="30" spans="1:28" s="63" customFormat="1" x14ac:dyDescent="0.2">
      <c r="A30" s="59" t="s">
        <v>32</v>
      </c>
      <c r="B30" s="49"/>
      <c r="C30" s="50"/>
      <c r="D30" s="59"/>
      <c r="E30" s="61" t="s">
        <v>33</v>
      </c>
      <c r="F30" s="59"/>
      <c r="G30" s="62"/>
      <c r="H30" s="59"/>
      <c r="I30" s="59"/>
      <c r="J30" s="59"/>
      <c r="K30" s="59"/>
      <c r="L30" s="59"/>
      <c r="M30" s="59"/>
      <c r="N30" s="74"/>
      <c r="O30" s="76"/>
      <c r="P30" s="16"/>
      <c r="Q30" s="16"/>
      <c r="R30" s="16"/>
      <c r="S30" s="16"/>
      <c r="T30" s="16"/>
      <c r="U30" s="16"/>
      <c r="V30" s="16"/>
      <c r="W30" s="16"/>
      <c r="X30" s="16"/>
      <c r="Y30" s="16"/>
      <c r="Z30" s="16"/>
      <c r="AA30" s="16"/>
      <c r="AB30" s="16"/>
    </row>
    <row r="31" spans="1:28" s="63" customFormat="1" x14ac:dyDescent="0.2">
      <c r="A31" s="55" t="s">
        <v>34</v>
      </c>
      <c r="B31" s="87"/>
      <c r="C31" s="81"/>
      <c r="D31" s="59"/>
      <c r="E31" s="55" t="s">
        <v>34</v>
      </c>
      <c r="H31" s="87"/>
      <c r="I31" s="81"/>
      <c r="J31" s="81"/>
      <c r="K31" s="80"/>
      <c r="L31" s="80"/>
      <c r="M31" s="80"/>
      <c r="N31" s="16"/>
      <c r="O31" s="16"/>
      <c r="P31" s="16"/>
      <c r="Q31" s="16"/>
      <c r="R31" s="16"/>
      <c r="S31" s="16"/>
      <c r="T31" s="16"/>
      <c r="U31" s="16"/>
      <c r="V31" s="74"/>
      <c r="W31" s="16"/>
      <c r="X31" s="16"/>
      <c r="Y31" s="16"/>
      <c r="Z31" s="16"/>
      <c r="AA31" s="16"/>
      <c r="AB31" s="16"/>
    </row>
    <row r="32" spans="1:28" s="63" customFormat="1" x14ac:dyDescent="0.2">
      <c r="A32" s="55" t="s">
        <v>35</v>
      </c>
      <c r="B32" s="55"/>
      <c r="C32" s="55"/>
      <c r="D32" s="59"/>
      <c r="E32" s="55" t="s">
        <v>35</v>
      </c>
      <c r="F32" s="59"/>
      <c r="G32" s="62"/>
      <c r="H32" s="59"/>
      <c r="I32" s="59"/>
      <c r="J32" s="59"/>
      <c r="K32" s="80"/>
      <c r="L32" s="80"/>
      <c r="M32" s="80"/>
      <c r="N32" s="16"/>
      <c r="O32" s="16"/>
      <c r="P32" s="16"/>
      <c r="Q32" s="16"/>
      <c r="R32" s="16"/>
      <c r="S32" s="16"/>
      <c r="T32" s="16"/>
      <c r="U32" s="16"/>
      <c r="V32" s="16"/>
      <c r="W32" s="16"/>
      <c r="X32" s="16"/>
      <c r="Y32" s="16"/>
      <c r="Z32" s="16"/>
      <c r="AA32" s="16"/>
      <c r="AB32" s="16"/>
    </row>
    <row r="33" spans="1:28" s="63" customFormat="1" x14ac:dyDescent="0.2">
      <c r="A33" s="55"/>
      <c r="B33" s="55"/>
      <c r="C33" s="55"/>
      <c r="D33" s="59"/>
      <c r="E33" s="55"/>
      <c r="F33" s="59"/>
      <c r="G33" s="60"/>
      <c r="H33" s="59"/>
      <c r="I33" s="59"/>
      <c r="J33" s="59"/>
      <c r="K33" s="64"/>
      <c r="L33" s="64"/>
      <c r="M33" s="64"/>
      <c r="N33" s="16"/>
      <c r="O33" s="16"/>
      <c r="P33" s="16"/>
      <c r="Q33" s="16"/>
      <c r="R33" s="16"/>
      <c r="S33" s="16"/>
      <c r="T33" s="16"/>
      <c r="U33" s="16"/>
      <c r="V33" s="16"/>
      <c r="W33" s="16"/>
      <c r="X33" s="16"/>
      <c r="Y33" s="16"/>
      <c r="Z33" s="16"/>
      <c r="AA33" s="16"/>
      <c r="AB33" s="16"/>
    </row>
    <row r="34" spans="1:28" s="63" customFormat="1" x14ac:dyDescent="0.2">
      <c r="A34" s="55"/>
      <c r="B34" s="55"/>
      <c r="C34" s="55"/>
      <c r="D34" s="59"/>
      <c r="E34" s="55"/>
      <c r="F34" s="59"/>
      <c r="G34" s="62"/>
      <c r="H34" s="59"/>
      <c r="I34" s="59"/>
      <c r="J34" s="59"/>
      <c r="K34" s="64"/>
      <c r="L34" s="64"/>
      <c r="M34" s="64"/>
      <c r="N34" s="16"/>
      <c r="O34" s="16"/>
      <c r="P34" s="16"/>
      <c r="Q34" s="16"/>
      <c r="R34" s="16"/>
      <c r="S34" s="16"/>
      <c r="T34" s="16"/>
      <c r="U34" s="16"/>
      <c r="V34" s="16"/>
      <c r="W34" s="16"/>
      <c r="X34" s="16"/>
      <c r="Y34" s="16"/>
      <c r="Z34" s="16"/>
      <c r="AA34" s="16"/>
      <c r="AB34" s="16"/>
    </row>
    <row r="35" spans="1:28" s="63" customFormat="1" x14ac:dyDescent="0.2">
      <c r="A35" s="65"/>
      <c r="B35" s="65"/>
      <c r="C35" s="65"/>
      <c r="D35" s="64"/>
      <c r="E35" s="66"/>
      <c r="F35" s="66"/>
      <c r="G35" s="66"/>
      <c r="H35" s="66"/>
      <c r="I35" s="66"/>
      <c r="J35" s="67"/>
      <c r="K35" s="68"/>
      <c r="L35" s="68"/>
      <c r="M35" s="68"/>
      <c r="N35" s="16"/>
      <c r="O35" s="16"/>
      <c r="P35" s="16"/>
      <c r="Q35" s="16"/>
      <c r="R35" s="16"/>
      <c r="S35" s="16"/>
      <c r="T35" s="16"/>
      <c r="U35" s="16"/>
      <c r="V35" s="16"/>
      <c r="W35" s="16"/>
      <c r="X35" s="16"/>
      <c r="Y35" s="16"/>
      <c r="Z35" s="16"/>
      <c r="AA35" s="16"/>
      <c r="AB35" s="16"/>
    </row>
    <row r="36" spans="1:28" x14ac:dyDescent="0.2"/>
  </sheetData>
  <sheetProtection selectLockedCells="1"/>
  <mergeCells count="10">
    <mergeCell ref="K31:M32"/>
    <mergeCell ref="A22:K22"/>
    <mergeCell ref="A14:B14"/>
    <mergeCell ref="A15:B15"/>
    <mergeCell ref="A16:B16"/>
    <mergeCell ref="B26:C26"/>
    <mergeCell ref="B27:C27"/>
    <mergeCell ref="B28:C28"/>
    <mergeCell ref="B31:C31"/>
    <mergeCell ref="H31:J31"/>
  </mergeCells>
  <conditionalFormatting sqref="B18">
    <cfRule type="containsText" dxfId="3" priority="1" operator="containsText" text="Vul gewenst aantal uren verlof in">
      <formula>NOT(ISERROR(SEARCH("Vul gewenst aantal uren verlof in",B18)))</formula>
    </cfRule>
  </conditionalFormatting>
  <dataValidations count="6">
    <dataValidation type="whole" operator="equal" allowBlank="1" showInputMessage="1" showErrorMessage="1" error="U kunt deze cel niet wijzigen" sqref="C8" xr:uid="{8C18957B-6C6E-45EC-AB6C-D32A8C94B292}">
      <formula1>SUM(C6:C7)</formula1>
    </dataValidation>
    <dataValidation type="whole" operator="equal" allowBlank="1" showInputMessage="1" showErrorMessage="1" errorTitle="Niet toegestaan" error="U kunt deze cel niet wijzigen" sqref="C7" xr:uid="{9C50A934-A390-4931-88FE-DB849A2605A3}">
      <formula1>130*$B$3</formula1>
    </dataValidation>
    <dataValidation type="whole" operator="equal" allowBlank="1" showInputMessage="1" showErrorMessage="1" error="U kunt deze cel niet wijzigen" sqref="C6" xr:uid="{A6B7034C-B4CA-4C77-8094-2553FE0A6B52}">
      <formula1>40*$B$3</formula1>
    </dataValidation>
    <dataValidation type="whole" allowBlank="1" showInputMessage="1" showErrorMessage="1" errorTitle="Ongeldige invoer" error="Kies een geldige invoer tussen de gestelde minima en maxima" sqref="C10" xr:uid="{8E3AD74C-58D8-46EF-8838-CB4492BA764D}">
      <formula1>0</formula1>
      <formula2>C8*2</formula2>
    </dataValidation>
    <dataValidation type="whole" allowBlank="1" showInputMessage="1" showErrorMessage="1" errorTitle="Ongeldige invoer" error="Kies een geldige invoer tussen de gestelde minima en maxima" sqref="C11" xr:uid="{AC0E5DAE-1E29-4A24-9453-C3052CDBCA49}">
      <formula1>0</formula1>
      <formula2>C8</formula2>
    </dataValidation>
    <dataValidation type="whole" allowBlank="1" showInputMessage="1" showErrorMessage="1" errorTitle="Ongeldige invoer" error="Kies een geldige invoer tussen de gestelde minima en maxima" sqref="C9" xr:uid="{A11D0951-0181-4307-A68B-EAFF846D0228}">
      <formula1>0</formula1>
      <formula2>C8*5</formula2>
    </dataValidation>
  </dataValidations>
  <pageMargins left="0.7" right="0.7" top="0.75" bottom="0.75" header="0.3" footer="0.3"/>
  <pageSetup scale="9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terugnb">
                <anchor moveWithCells="1" sizeWithCells="1">
                  <from>
                    <xdr:col>0</xdr:col>
                    <xdr:colOff>600075</xdr:colOff>
                    <xdr:row>1</xdr:row>
                    <xdr:rowOff>133350</xdr:rowOff>
                  </from>
                  <to>
                    <xdr:col>1</xdr:col>
                    <xdr:colOff>409575</xdr:colOff>
                    <xdr:row>3</xdr:row>
                    <xdr:rowOff>66675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7CC84-34B4-4D08-B5E0-6778B1B6F3D6}">
  <dimension ref="A1:AA44"/>
  <sheetViews>
    <sheetView workbookViewId="0">
      <selection activeCell="B31" sqref="B31"/>
    </sheetView>
  </sheetViews>
  <sheetFormatPr defaultColWidth="9.28515625" defaultRowHeight="12.75" x14ac:dyDescent="0.2"/>
  <cols>
    <col min="1" max="1" width="23.7109375" style="2" customWidth="1"/>
    <col min="2" max="2" width="13.7109375" style="2" bestFit="1" customWidth="1"/>
    <col min="3" max="9" width="11" style="2" bestFit="1" customWidth="1"/>
    <col min="10" max="13" width="12" style="2" bestFit="1" customWidth="1"/>
    <col min="14" max="21" width="10.7109375" style="2" bestFit="1" customWidth="1"/>
    <col min="22" max="22" width="10.7109375" style="2" customWidth="1"/>
    <col min="23" max="23" width="11.28515625" style="2" bestFit="1" customWidth="1"/>
    <col min="24" max="24" width="4.28515625" style="2" bestFit="1" customWidth="1"/>
    <col min="25" max="25" width="10.7109375" style="2" bestFit="1" customWidth="1"/>
    <col min="26" max="26" width="11.28515625" style="2" bestFit="1" customWidth="1"/>
    <col min="27" max="27" width="10.7109375" style="2" bestFit="1" customWidth="1"/>
    <col min="28" max="16384" width="9.28515625" style="2"/>
  </cols>
  <sheetData>
    <row r="1" spans="1:27" ht="25.5" x14ac:dyDescent="0.2">
      <c r="A1" s="1"/>
      <c r="B1" s="1">
        <v>1</v>
      </c>
      <c r="C1" s="1">
        <v>2</v>
      </c>
      <c r="D1" s="1">
        <v>3</v>
      </c>
      <c r="E1" s="1">
        <v>4</v>
      </c>
      <c r="F1" s="1">
        <v>5</v>
      </c>
      <c r="G1" s="1">
        <v>6</v>
      </c>
      <c r="H1" s="1">
        <v>7</v>
      </c>
      <c r="I1" s="1">
        <v>8</v>
      </c>
      <c r="J1" s="1">
        <v>9</v>
      </c>
      <c r="K1" s="1">
        <v>10</v>
      </c>
      <c r="L1" s="1">
        <v>11</v>
      </c>
      <c r="M1" s="1">
        <v>12</v>
      </c>
      <c r="N1" s="1">
        <v>13</v>
      </c>
      <c r="O1" s="1">
        <v>14</v>
      </c>
      <c r="P1" s="1">
        <v>15</v>
      </c>
      <c r="Q1" s="1">
        <v>16</v>
      </c>
      <c r="R1" s="1" t="s">
        <v>36</v>
      </c>
      <c r="S1" s="1" t="s">
        <v>37</v>
      </c>
      <c r="T1" s="1" t="s">
        <v>38</v>
      </c>
      <c r="U1" s="1" t="s">
        <v>39</v>
      </c>
      <c r="V1" s="1"/>
      <c r="W1" s="1" t="s">
        <v>40</v>
      </c>
      <c r="X1" s="1"/>
      <c r="Y1" s="1" t="s">
        <v>41</v>
      </c>
      <c r="Z1" s="1" t="s">
        <v>40</v>
      </c>
    </row>
    <row r="2" spans="1:27" ht="12.75" customHeight="1" x14ac:dyDescent="0.2">
      <c r="A2" s="1" t="s">
        <v>3</v>
      </c>
      <c r="B2" s="3">
        <v>3622</v>
      </c>
      <c r="C2" s="3">
        <v>3710</v>
      </c>
      <c r="D2" s="3">
        <v>3821</v>
      </c>
      <c r="E2" s="3">
        <v>3933</v>
      </c>
      <c r="F2" s="3">
        <v>4046</v>
      </c>
      <c r="G2" s="3">
        <v>4185</v>
      </c>
      <c r="H2" s="3">
        <v>4348</v>
      </c>
      <c r="I2" s="3">
        <v>4533</v>
      </c>
      <c r="J2" s="3">
        <v>4742</v>
      </c>
      <c r="K2" s="3">
        <v>4975</v>
      </c>
      <c r="L2" s="3">
        <v>5234</v>
      </c>
      <c r="M2" s="3">
        <v>5520</v>
      </c>
      <c r="N2" s="4"/>
      <c r="O2" s="4"/>
      <c r="P2" s="4"/>
      <c r="Q2" s="4"/>
      <c r="R2" s="4"/>
      <c r="S2" s="4"/>
      <c r="T2" s="4"/>
      <c r="U2" s="4"/>
      <c r="V2" s="1" t="s">
        <v>42</v>
      </c>
      <c r="W2" s="4">
        <v>1640</v>
      </c>
      <c r="X2" s="4"/>
      <c r="Y2" s="4"/>
      <c r="Z2" s="4"/>
      <c r="AA2" s="5"/>
    </row>
    <row r="3" spans="1:27" ht="12.75" customHeight="1" x14ac:dyDescent="0.2">
      <c r="A3" s="1" t="s">
        <v>43</v>
      </c>
      <c r="B3" s="3">
        <v>3644</v>
      </c>
      <c r="C3" s="3">
        <v>3817</v>
      </c>
      <c r="D3" s="3">
        <v>4015</v>
      </c>
      <c r="E3" s="3">
        <v>4213</v>
      </c>
      <c r="F3" s="3">
        <v>4409</v>
      </c>
      <c r="G3" s="3">
        <v>4629</v>
      </c>
      <c r="H3" s="3">
        <v>4873</v>
      </c>
      <c r="I3" s="3">
        <v>5138</v>
      </c>
      <c r="J3" s="3">
        <v>5427</v>
      </c>
      <c r="K3" s="3">
        <v>5740</v>
      </c>
      <c r="L3" s="3">
        <v>6074</v>
      </c>
      <c r="M3" s="3">
        <v>6432</v>
      </c>
      <c r="N3" s="4"/>
      <c r="O3" s="4"/>
      <c r="P3" s="4"/>
      <c r="Q3" s="4"/>
      <c r="R3" s="4"/>
      <c r="S3" s="4"/>
      <c r="T3" s="4"/>
      <c r="U3" s="4"/>
      <c r="V3" s="1" t="s">
        <v>44</v>
      </c>
      <c r="W3" s="4">
        <v>1640</v>
      </c>
      <c r="X3" s="4"/>
      <c r="Y3" s="4"/>
      <c r="Z3" s="4"/>
      <c r="AA3" s="5"/>
    </row>
    <row r="4" spans="1:27" ht="12.75" customHeight="1" x14ac:dyDescent="0.2">
      <c r="A4" s="1" t="s">
        <v>45</v>
      </c>
      <c r="B4" s="3">
        <v>3659</v>
      </c>
      <c r="C4" s="3">
        <v>3874</v>
      </c>
      <c r="D4" s="3">
        <v>4125</v>
      </c>
      <c r="E4" s="3">
        <v>4376</v>
      </c>
      <c r="F4" s="3">
        <v>4627</v>
      </c>
      <c r="G4" s="3">
        <v>4910</v>
      </c>
      <c r="H4" s="3">
        <v>5225</v>
      </c>
      <c r="I4" s="3">
        <v>5577</v>
      </c>
      <c r="J4" s="3">
        <v>5960</v>
      </c>
      <c r="K4" s="3">
        <v>6378</v>
      </c>
      <c r="L4" s="3">
        <v>6828</v>
      </c>
      <c r="M4" s="3">
        <v>7313</v>
      </c>
      <c r="N4" s="4"/>
      <c r="O4" s="4"/>
      <c r="P4" s="4"/>
      <c r="Q4" s="4"/>
      <c r="R4" s="4"/>
      <c r="S4" s="4"/>
      <c r="T4" s="4"/>
      <c r="U4" s="4"/>
      <c r="V4" s="1" t="s">
        <v>46</v>
      </c>
      <c r="W4" s="4">
        <v>1640</v>
      </c>
      <c r="X4" s="4"/>
      <c r="Y4" s="4"/>
      <c r="Z4" s="4"/>
      <c r="AA4" s="5"/>
    </row>
    <row r="5" spans="1:27" ht="12.75" customHeight="1" x14ac:dyDescent="0.2">
      <c r="A5" s="1" t="s">
        <v>47</v>
      </c>
      <c r="B5" s="3">
        <v>4695</v>
      </c>
      <c r="C5" s="3">
        <v>4870</v>
      </c>
      <c r="D5" s="3">
        <v>5025</v>
      </c>
      <c r="E5" s="3">
        <v>5341</v>
      </c>
      <c r="F5" s="3">
        <v>5691</v>
      </c>
      <c r="G5" s="3">
        <v>6011</v>
      </c>
      <c r="H5" s="3">
        <v>6329</v>
      </c>
      <c r="I5" s="3">
        <v>6649</v>
      </c>
      <c r="J5" s="3">
        <v>6969</v>
      </c>
      <c r="K5" s="3">
        <v>7287</v>
      </c>
      <c r="L5" s="3">
        <v>7605</v>
      </c>
      <c r="M5" s="3">
        <v>8065</v>
      </c>
      <c r="N5" s="4"/>
      <c r="O5" s="4"/>
      <c r="P5" s="4"/>
      <c r="Q5" s="4"/>
      <c r="R5" s="4"/>
      <c r="S5" s="4"/>
      <c r="T5" s="4"/>
      <c r="U5" s="4"/>
      <c r="V5" s="1" t="s">
        <v>48</v>
      </c>
      <c r="W5" s="4">
        <v>1640</v>
      </c>
      <c r="X5" s="4"/>
      <c r="Y5" s="4"/>
      <c r="Z5" s="4"/>
      <c r="AA5" s="5"/>
    </row>
    <row r="6" spans="1:27" ht="12.75" customHeight="1" x14ac:dyDescent="0.2">
      <c r="A6" s="1" t="s">
        <v>49</v>
      </c>
      <c r="B6" s="6">
        <v>3659</v>
      </c>
      <c r="C6" s="3">
        <v>3874</v>
      </c>
      <c r="D6" s="3">
        <v>4125</v>
      </c>
      <c r="E6" s="3">
        <v>4376</v>
      </c>
      <c r="F6" s="3">
        <v>4627</v>
      </c>
      <c r="G6" s="3">
        <v>4910</v>
      </c>
      <c r="H6" s="3">
        <v>5225</v>
      </c>
      <c r="I6" s="3">
        <v>5577</v>
      </c>
      <c r="J6" s="3">
        <v>5960</v>
      </c>
      <c r="K6" s="3">
        <v>6378</v>
      </c>
      <c r="L6" s="3">
        <v>6828</v>
      </c>
      <c r="M6" s="3">
        <v>7313</v>
      </c>
      <c r="N6" s="7"/>
      <c r="O6" s="7"/>
      <c r="P6" s="7"/>
      <c r="Q6" s="7"/>
      <c r="R6" s="4"/>
      <c r="S6" s="4"/>
      <c r="T6" s="4"/>
      <c r="U6" s="4"/>
      <c r="V6" s="1"/>
      <c r="W6" s="4"/>
      <c r="X6" s="4"/>
      <c r="Y6" s="4"/>
      <c r="Z6" s="4"/>
      <c r="AA6" s="5"/>
    </row>
    <row r="7" spans="1:27" ht="12.75" customHeight="1" x14ac:dyDescent="0.2">
      <c r="A7" s="1" t="s">
        <v>50</v>
      </c>
      <c r="B7" s="6">
        <v>5691</v>
      </c>
      <c r="C7" s="3">
        <v>5889</v>
      </c>
      <c r="D7" s="3">
        <v>6088</v>
      </c>
      <c r="E7" s="3">
        <v>6285</v>
      </c>
      <c r="F7" s="3">
        <v>6483</v>
      </c>
      <c r="G7" s="3">
        <v>6682</v>
      </c>
      <c r="H7" s="3">
        <v>6879</v>
      </c>
      <c r="I7" s="3">
        <v>7076</v>
      </c>
      <c r="J7" s="3">
        <v>7274</v>
      </c>
      <c r="K7" s="3">
        <v>7471</v>
      </c>
      <c r="L7" s="3">
        <v>7670</v>
      </c>
      <c r="M7" s="3">
        <v>7867</v>
      </c>
      <c r="N7" s="3">
        <v>8065</v>
      </c>
      <c r="O7" s="7"/>
      <c r="P7" s="7"/>
      <c r="Q7" s="7"/>
      <c r="R7" s="4"/>
      <c r="S7" s="4"/>
      <c r="T7" s="4"/>
      <c r="U7" s="4"/>
      <c r="V7" s="1" t="s">
        <v>51</v>
      </c>
      <c r="W7" s="4">
        <v>1640</v>
      </c>
      <c r="X7" s="4" t="s">
        <v>49</v>
      </c>
      <c r="Y7" s="4">
        <f>2400*1.1</f>
        <v>2640</v>
      </c>
      <c r="Z7" s="4"/>
      <c r="AA7" s="5"/>
    </row>
    <row r="8" spans="1:27" ht="12.75" customHeight="1" x14ac:dyDescent="0.2">
      <c r="A8" s="1" t="s">
        <v>52</v>
      </c>
      <c r="B8" s="6">
        <v>6517</v>
      </c>
      <c r="C8" s="3">
        <v>6681</v>
      </c>
      <c r="D8" s="3">
        <v>7004</v>
      </c>
      <c r="E8" s="3">
        <v>7209</v>
      </c>
      <c r="F8" s="3">
        <v>7416</v>
      </c>
      <c r="G8" s="3">
        <v>7621</v>
      </c>
      <c r="H8" s="3">
        <v>7828</v>
      </c>
      <c r="I8" s="3">
        <v>8036</v>
      </c>
      <c r="J8" s="3">
        <v>8253</v>
      </c>
      <c r="K8" s="3">
        <v>8478</v>
      </c>
      <c r="L8" s="3">
        <v>8708</v>
      </c>
      <c r="M8" s="7"/>
      <c r="N8" s="7"/>
      <c r="O8" s="7"/>
      <c r="P8" s="7"/>
      <c r="Q8" s="7"/>
      <c r="R8" s="4"/>
      <c r="S8" s="4"/>
      <c r="T8" s="4"/>
      <c r="U8" s="4"/>
      <c r="V8" s="1" t="s">
        <v>53</v>
      </c>
      <c r="W8" s="4">
        <v>1640</v>
      </c>
      <c r="X8" s="4" t="s">
        <v>50</v>
      </c>
      <c r="Y8" s="4">
        <f>1200*1.1</f>
        <v>1320</v>
      </c>
      <c r="Z8" s="4"/>
      <c r="AA8" s="5"/>
    </row>
    <row r="9" spans="1:27" ht="12.75" customHeight="1" x14ac:dyDescent="0.2">
      <c r="A9" s="1" t="s">
        <v>54</v>
      </c>
      <c r="B9" s="6">
        <v>6841</v>
      </c>
      <c r="C9" s="3">
        <v>7004</v>
      </c>
      <c r="D9" s="3">
        <v>7209</v>
      </c>
      <c r="E9" s="3">
        <v>7621</v>
      </c>
      <c r="F9" s="3">
        <v>7828</v>
      </c>
      <c r="G9" s="3">
        <v>8036</v>
      </c>
      <c r="H9" s="3">
        <v>8253</v>
      </c>
      <c r="I9" s="3">
        <v>8478</v>
      </c>
      <c r="J9" s="3">
        <v>8708</v>
      </c>
      <c r="K9" s="3">
        <v>8984</v>
      </c>
      <c r="L9" s="3">
        <v>9270</v>
      </c>
      <c r="M9" s="3">
        <v>9562</v>
      </c>
      <c r="N9" s="7"/>
      <c r="O9" s="7"/>
      <c r="P9" s="7"/>
      <c r="Q9" s="7"/>
      <c r="R9" s="4"/>
      <c r="S9" s="4"/>
      <c r="T9" s="4"/>
      <c r="U9" s="4"/>
      <c r="V9" s="1" t="s">
        <v>55</v>
      </c>
      <c r="W9" s="4">
        <v>1640</v>
      </c>
      <c r="X9" s="4"/>
      <c r="Y9" s="4"/>
      <c r="Z9" s="4"/>
      <c r="AA9" s="5"/>
    </row>
    <row r="10" spans="1:27" ht="12.75" customHeight="1" x14ac:dyDescent="0.2">
      <c r="A10" s="1" t="s">
        <v>56</v>
      </c>
      <c r="B10" s="4">
        <v>3644</v>
      </c>
      <c r="C10" s="4">
        <v>3817</v>
      </c>
      <c r="D10" s="4">
        <v>4015</v>
      </c>
      <c r="E10" s="4">
        <v>4213</v>
      </c>
      <c r="F10" s="4">
        <v>4409</v>
      </c>
      <c r="G10" s="4">
        <v>4629</v>
      </c>
      <c r="H10" s="4">
        <v>4873</v>
      </c>
      <c r="I10" s="4">
        <v>5138</v>
      </c>
      <c r="J10" s="4">
        <v>5427</v>
      </c>
      <c r="K10" s="4">
        <v>5740</v>
      </c>
      <c r="L10" s="4">
        <v>6074</v>
      </c>
      <c r="M10" s="4">
        <v>6432</v>
      </c>
      <c r="N10" s="4"/>
      <c r="O10" s="4"/>
      <c r="P10" s="4"/>
      <c r="Q10" s="4"/>
      <c r="R10" s="4"/>
      <c r="S10" s="4"/>
      <c r="T10" s="4"/>
      <c r="U10" s="4"/>
      <c r="V10" s="1" t="s">
        <v>57</v>
      </c>
      <c r="W10" s="4">
        <v>1640</v>
      </c>
      <c r="X10" s="4"/>
      <c r="Y10" s="4"/>
      <c r="Z10" s="4"/>
      <c r="AA10" s="5"/>
    </row>
    <row r="11" spans="1:27" ht="12.75" customHeight="1" x14ac:dyDescent="0.2">
      <c r="A11" s="1" t="s">
        <v>58</v>
      </c>
      <c r="B11" s="4">
        <v>3659</v>
      </c>
      <c r="C11" s="4">
        <v>3874</v>
      </c>
      <c r="D11" s="4">
        <v>4125</v>
      </c>
      <c r="E11" s="4">
        <v>4376</v>
      </c>
      <c r="F11" s="4">
        <v>4627</v>
      </c>
      <c r="G11" s="4">
        <v>4910</v>
      </c>
      <c r="H11" s="4">
        <v>5225</v>
      </c>
      <c r="I11" s="4">
        <v>5577</v>
      </c>
      <c r="J11" s="4">
        <v>5960</v>
      </c>
      <c r="K11" s="4">
        <v>6378</v>
      </c>
      <c r="L11" s="4">
        <v>6828</v>
      </c>
      <c r="M11" s="4">
        <v>7313</v>
      </c>
      <c r="N11" s="4"/>
      <c r="O11" s="4"/>
      <c r="P11" s="4"/>
      <c r="Q11" s="4"/>
      <c r="R11" s="4"/>
      <c r="S11" s="4"/>
      <c r="T11" s="4"/>
      <c r="U11" s="4"/>
      <c r="V11" s="1"/>
      <c r="W11" s="4"/>
      <c r="X11" s="4"/>
      <c r="Y11" s="4"/>
      <c r="Z11" s="4"/>
      <c r="AA11" s="5"/>
    </row>
    <row r="12" spans="1:27" ht="12.75" customHeight="1" x14ac:dyDescent="0.2">
      <c r="A12" s="1" t="s">
        <v>59</v>
      </c>
      <c r="B12" s="4">
        <v>5691</v>
      </c>
      <c r="C12" s="4">
        <v>5889</v>
      </c>
      <c r="D12" s="4">
        <v>6088</v>
      </c>
      <c r="E12" s="4">
        <v>6285</v>
      </c>
      <c r="F12" s="4">
        <v>6483</v>
      </c>
      <c r="G12" s="4">
        <v>6682</v>
      </c>
      <c r="H12" s="4">
        <v>6879</v>
      </c>
      <c r="I12" s="4">
        <v>7076</v>
      </c>
      <c r="J12" s="4">
        <v>7274</v>
      </c>
      <c r="K12" s="4">
        <v>7471</v>
      </c>
      <c r="L12" s="4">
        <v>7670</v>
      </c>
      <c r="M12" s="4">
        <v>7867</v>
      </c>
      <c r="N12" s="4">
        <v>8065</v>
      </c>
      <c r="O12" s="4"/>
      <c r="P12" s="4"/>
      <c r="Q12" s="4"/>
      <c r="R12" s="4"/>
      <c r="S12" s="4"/>
      <c r="T12" s="4"/>
      <c r="U12" s="4"/>
      <c r="V12" s="1" t="s">
        <v>60</v>
      </c>
      <c r="W12" s="4">
        <v>1640</v>
      </c>
      <c r="X12" s="4" t="s">
        <v>61</v>
      </c>
      <c r="Y12" s="4">
        <f>1600*1.1</f>
        <v>1760.0000000000002</v>
      </c>
      <c r="Z12" s="4"/>
      <c r="AA12" s="5"/>
    </row>
    <row r="13" spans="1:27" ht="12.75" customHeight="1" x14ac:dyDescent="0.2">
      <c r="A13" s="8">
        <v>1</v>
      </c>
      <c r="B13" s="4">
        <v>2608.2600000000002</v>
      </c>
      <c r="C13" s="4">
        <v>2608.2600000000002</v>
      </c>
      <c r="D13" s="4">
        <v>2608.2600000000002</v>
      </c>
      <c r="E13" s="4">
        <v>2608.2600000000002</v>
      </c>
      <c r="F13" s="4">
        <v>2634</v>
      </c>
      <c r="G13" s="4">
        <v>2689</v>
      </c>
      <c r="H13" s="4">
        <v>2743</v>
      </c>
      <c r="I13" s="4"/>
      <c r="J13" s="4"/>
      <c r="K13" s="4"/>
      <c r="L13" s="4"/>
      <c r="M13" s="4"/>
      <c r="N13" s="4"/>
      <c r="O13" s="4"/>
      <c r="P13" s="4"/>
      <c r="Q13" s="4"/>
      <c r="R13" s="4"/>
      <c r="S13" s="4"/>
      <c r="T13" s="4"/>
      <c r="U13" s="4"/>
      <c r="V13" s="1" t="s">
        <v>62</v>
      </c>
      <c r="W13" s="4">
        <v>1640</v>
      </c>
      <c r="X13" s="4" t="s">
        <v>56</v>
      </c>
      <c r="Y13" s="4">
        <f>1600*1.1</f>
        <v>1760.0000000000002</v>
      </c>
      <c r="Z13" s="4"/>
      <c r="AA13" s="5"/>
    </row>
    <row r="14" spans="1:27" ht="12.75" customHeight="1" x14ac:dyDescent="0.2">
      <c r="A14" s="8">
        <v>2</v>
      </c>
      <c r="B14" s="4">
        <v>2608.2600000000002</v>
      </c>
      <c r="C14" s="4">
        <v>2608.2600000000002</v>
      </c>
      <c r="D14" s="4">
        <v>2608.2600000000002</v>
      </c>
      <c r="E14" s="4">
        <v>2641</v>
      </c>
      <c r="F14" s="4">
        <v>2702</v>
      </c>
      <c r="G14" s="4">
        <v>2764</v>
      </c>
      <c r="H14" s="4">
        <v>2825</v>
      </c>
      <c r="I14" s="4">
        <v>2886</v>
      </c>
      <c r="J14" s="4"/>
      <c r="K14" s="4"/>
      <c r="L14" s="4"/>
      <c r="M14" s="4"/>
      <c r="N14" s="4"/>
      <c r="O14" s="4"/>
      <c r="P14" s="4"/>
      <c r="Q14" s="4"/>
      <c r="R14" s="4"/>
      <c r="S14" s="4"/>
      <c r="T14" s="4"/>
      <c r="U14" s="4"/>
      <c r="V14" s="1" t="s">
        <v>63</v>
      </c>
      <c r="W14" s="4">
        <v>1640</v>
      </c>
      <c r="X14" s="4" t="s">
        <v>58</v>
      </c>
      <c r="Y14" s="4">
        <f>800*1.1</f>
        <v>880.00000000000011</v>
      </c>
      <c r="Z14" s="4"/>
      <c r="AA14" s="5"/>
    </row>
    <row r="15" spans="1:27" ht="12.75" customHeight="1" x14ac:dyDescent="0.2">
      <c r="A15" s="8">
        <v>3</v>
      </c>
      <c r="B15" s="4">
        <v>2608.2600000000002</v>
      </c>
      <c r="C15" s="4">
        <v>2608.2600000000002</v>
      </c>
      <c r="D15" s="4">
        <v>2651</v>
      </c>
      <c r="E15" s="4">
        <v>2729</v>
      </c>
      <c r="F15" s="4">
        <v>2806</v>
      </c>
      <c r="G15" s="4">
        <v>2884</v>
      </c>
      <c r="H15" s="4">
        <v>2961</v>
      </c>
      <c r="I15" s="4">
        <v>3039</v>
      </c>
      <c r="J15" s="4">
        <v>3116</v>
      </c>
      <c r="K15" s="4"/>
      <c r="L15" s="4"/>
      <c r="M15" s="4"/>
      <c r="N15" s="4"/>
      <c r="O15" s="4"/>
      <c r="P15" s="4"/>
      <c r="Q15" s="4"/>
      <c r="R15" s="4"/>
      <c r="S15" s="4"/>
      <c r="T15" s="4"/>
      <c r="U15" s="4"/>
      <c r="V15" s="1" t="s">
        <v>64</v>
      </c>
      <c r="W15" s="4">
        <v>1640</v>
      </c>
      <c r="X15" s="4"/>
      <c r="Y15" s="4"/>
      <c r="Z15" s="4"/>
      <c r="AA15" s="5"/>
    </row>
    <row r="16" spans="1:27" ht="12.75" customHeight="1" x14ac:dyDescent="0.2">
      <c r="A16" s="8">
        <v>4</v>
      </c>
      <c r="B16" s="4">
        <v>2608.2600000000002</v>
      </c>
      <c r="C16" s="4">
        <v>2608.2600000000002</v>
      </c>
      <c r="D16" s="4">
        <v>2673</v>
      </c>
      <c r="E16" s="4">
        <v>2748</v>
      </c>
      <c r="F16" s="4">
        <v>2822</v>
      </c>
      <c r="G16" s="4">
        <v>2897</v>
      </c>
      <c r="H16" s="4">
        <v>2971</v>
      </c>
      <c r="I16" s="4">
        <v>3046</v>
      </c>
      <c r="J16" s="4">
        <v>3121</v>
      </c>
      <c r="K16" s="4">
        <v>3195</v>
      </c>
      <c r="L16" s="4">
        <v>3270</v>
      </c>
      <c r="M16" s="4"/>
      <c r="N16" s="4"/>
      <c r="O16" s="4"/>
      <c r="P16" s="4"/>
      <c r="Q16" s="4"/>
      <c r="R16" s="4"/>
      <c r="S16" s="4"/>
      <c r="T16" s="4"/>
      <c r="U16" s="4"/>
      <c r="V16" s="1"/>
      <c r="W16" s="4"/>
      <c r="X16" s="4"/>
      <c r="Y16" s="4"/>
      <c r="Z16" s="4"/>
      <c r="AA16" s="5"/>
    </row>
    <row r="17" spans="1:27" ht="12.75" customHeight="1" x14ac:dyDescent="0.2">
      <c r="A17" s="8">
        <v>5</v>
      </c>
      <c r="B17" s="4">
        <v>2608.2600000000002</v>
      </c>
      <c r="C17" s="4">
        <v>2637</v>
      </c>
      <c r="D17" s="4">
        <v>2723</v>
      </c>
      <c r="E17" s="4">
        <v>2810</v>
      </c>
      <c r="F17" s="4">
        <v>2896</v>
      </c>
      <c r="G17" s="4">
        <v>2982</v>
      </c>
      <c r="H17" s="4">
        <v>3068</v>
      </c>
      <c r="I17" s="4">
        <v>3154</v>
      </c>
      <c r="J17" s="4">
        <v>3240</v>
      </c>
      <c r="K17" s="4">
        <v>3326</v>
      </c>
      <c r="L17" s="4">
        <v>3412</v>
      </c>
      <c r="M17" s="4"/>
      <c r="N17" s="4"/>
      <c r="O17" s="4"/>
      <c r="P17" s="4"/>
      <c r="Q17" s="4"/>
      <c r="R17" s="4"/>
      <c r="S17" s="4"/>
      <c r="T17" s="4"/>
      <c r="U17" s="4"/>
      <c r="V17" s="9" t="s">
        <v>65</v>
      </c>
      <c r="W17" s="4">
        <v>1640</v>
      </c>
      <c r="X17" s="4"/>
      <c r="Y17" s="4"/>
      <c r="Z17" s="4"/>
      <c r="AA17" s="5"/>
    </row>
    <row r="18" spans="1:27" ht="12.75" customHeight="1" x14ac:dyDescent="0.2">
      <c r="A18" s="8">
        <v>6</v>
      </c>
      <c r="B18" s="4">
        <v>2672</v>
      </c>
      <c r="C18" s="4">
        <v>2766</v>
      </c>
      <c r="D18" s="4">
        <v>2859</v>
      </c>
      <c r="E18" s="4">
        <v>2953</v>
      </c>
      <c r="F18" s="4">
        <v>3047</v>
      </c>
      <c r="G18" s="4">
        <v>3141</v>
      </c>
      <c r="H18" s="4">
        <v>3235</v>
      </c>
      <c r="I18" s="4">
        <v>3329</v>
      </c>
      <c r="J18" s="4">
        <v>3422</v>
      </c>
      <c r="K18" s="4">
        <v>3516</v>
      </c>
      <c r="L18" s="4">
        <v>3610</v>
      </c>
      <c r="M18" s="4"/>
      <c r="N18" s="4"/>
      <c r="O18" s="4"/>
      <c r="P18" s="4"/>
      <c r="Q18" s="4"/>
      <c r="R18" s="4"/>
      <c r="S18" s="4"/>
      <c r="T18" s="4"/>
      <c r="U18" s="4"/>
      <c r="V18" s="9" t="s">
        <v>66</v>
      </c>
      <c r="W18" s="4">
        <v>1640</v>
      </c>
      <c r="X18" s="4"/>
      <c r="Y18" s="4"/>
      <c r="Z18" s="4"/>
      <c r="AA18" s="5"/>
    </row>
    <row r="19" spans="1:27" ht="12.75" customHeight="1" x14ac:dyDescent="0.2">
      <c r="A19" s="8">
        <v>7</v>
      </c>
      <c r="B19" s="4">
        <v>2798</v>
      </c>
      <c r="C19" s="4">
        <v>2902</v>
      </c>
      <c r="D19" s="4">
        <v>3005</v>
      </c>
      <c r="E19" s="4">
        <v>3109</v>
      </c>
      <c r="F19" s="4">
        <v>3212</v>
      </c>
      <c r="G19" s="4">
        <v>3316</v>
      </c>
      <c r="H19" s="4">
        <v>3419</v>
      </c>
      <c r="I19" s="4">
        <v>3523</v>
      </c>
      <c r="J19" s="4">
        <v>3626</v>
      </c>
      <c r="K19" s="4">
        <v>3730</v>
      </c>
      <c r="L19" s="4">
        <v>3833</v>
      </c>
      <c r="M19" s="4">
        <v>3937</v>
      </c>
      <c r="N19" s="4"/>
      <c r="O19" s="4"/>
      <c r="P19" s="4"/>
      <c r="Q19" s="4"/>
      <c r="R19" s="4"/>
      <c r="S19" s="4"/>
      <c r="T19" s="4"/>
      <c r="U19" s="4"/>
      <c r="V19" s="9" t="s">
        <v>67</v>
      </c>
      <c r="W19" s="4">
        <v>1640</v>
      </c>
      <c r="X19" s="4"/>
      <c r="Y19" s="4"/>
      <c r="Z19" s="4"/>
      <c r="AA19" s="5"/>
    </row>
    <row r="20" spans="1:27" ht="12.75" customHeight="1" x14ac:dyDescent="0.2">
      <c r="A20" s="8">
        <v>8</v>
      </c>
      <c r="B20" s="4">
        <v>3022</v>
      </c>
      <c r="C20" s="4">
        <v>3152</v>
      </c>
      <c r="D20" s="4">
        <v>3281</v>
      </c>
      <c r="E20" s="4">
        <v>3411</v>
      </c>
      <c r="F20" s="4">
        <v>3541</v>
      </c>
      <c r="G20" s="4">
        <v>3671</v>
      </c>
      <c r="H20" s="4">
        <v>3800</v>
      </c>
      <c r="I20" s="4">
        <v>3930</v>
      </c>
      <c r="J20" s="4">
        <v>4060</v>
      </c>
      <c r="K20" s="4">
        <v>4190</v>
      </c>
      <c r="L20" s="4">
        <v>4320</v>
      </c>
      <c r="M20" s="4">
        <v>4449</v>
      </c>
      <c r="N20" s="4"/>
      <c r="O20" s="4"/>
      <c r="P20" s="4"/>
      <c r="Q20" s="4"/>
      <c r="R20" s="4"/>
      <c r="S20" s="4"/>
      <c r="T20" s="4"/>
      <c r="U20" s="4"/>
      <c r="V20" s="9" t="s">
        <v>68</v>
      </c>
      <c r="W20" s="4">
        <v>1640</v>
      </c>
      <c r="X20" s="4"/>
      <c r="Y20" s="4"/>
      <c r="Z20" s="4"/>
      <c r="AA20" s="5"/>
    </row>
    <row r="21" spans="1:27" ht="12.75" customHeight="1" x14ac:dyDescent="0.2">
      <c r="A21" s="8">
        <v>9</v>
      </c>
      <c r="B21" s="4">
        <v>3326</v>
      </c>
      <c r="C21" s="4">
        <v>3496</v>
      </c>
      <c r="D21" s="4">
        <v>3835</v>
      </c>
      <c r="E21" s="4">
        <v>4030</v>
      </c>
      <c r="F21" s="4">
        <v>4201</v>
      </c>
      <c r="G21" s="4">
        <v>4371</v>
      </c>
      <c r="H21" s="4">
        <v>4534</v>
      </c>
      <c r="I21" s="4">
        <v>4695</v>
      </c>
      <c r="J21" s="4">
        <v>4870</v>
      </c>
      <c r="K21" s="4">
        <v>5025</v>
      </c>
      <c r="L21" s="4"/>
      <c r="M21" s="4"/>
      <c r="N21" s="4"/>
      <c r="O21" s="7"/>
      <c r="P21" s="7"/>
      <c r="Q21" s="7"/>
      <c r="R21" s="4"/>
      <c r="S21" s="4"/>
      <c r="T21" s="4"/>
      <c r="U21" s="4"/>
      <c r="V21" s="9" t="s">
        <v>69</v>
      </c>
      <c r="W21" s="4">
        <v>1640</v>
      </c>
      <c r="X21" s="4"/>
      <c r="Y21" s="4"/>
      <c r="Z21" s="4"/>
      <c r="AA21" s="5"/>
    </row>
    <row r="22" spans="1:27" ht="12.75" customHeight="1" x14ac:dyDescent="0.2">
      <c r="A22" s="8">
        <v>10</v>
      </c>
      <c r="B22" s="4">
        <v>3326</v>
      </c>
      <c r="C22" s="4">
        <v>3659</v>
      </c>
      <c r="D22" s="4">
        <v>3835</v>
      </c>
      <c r="E22" s="4">
        <v>4030</v>
      </c>
      <c r="F22" s="4">
        <v>4201</v>
      </c>
      <c r="G22" s="4">
        <v>4371</v>
      </c>
      <c r="H22" s="4">
        <v>4534</v>
      </c>
      <c r="I22" s="4">
        <v>4695</v>
      </c>
      <c r="J22" s="4">
        <v>4870</v>
      </c>
      <c r="K22" s="4">
        <v>5025</v>
      </c>
      <c r="L22" s="4">
        <v>5185</v>
      </c>
      <c r="M22" s="4">
        <v>5341</v>
      </c>
      <c r="N22" s="4">
        <v>5520</v>
      </c>
      <c r="O22" s="7"/>
      <c r="P22" s="7"/>
      <c r="Q22" s="7"/>
      <c r="R22" s="4"/>
      <c r="S22" s="4"/>
      <c r="T22" s="4"/>
      <c r="U22" s="4"/>
      <c r="V22" s="9" t="s">
        <v>70</v>
      </c>
      <c r="W22" s="4">
        <v>1640</v>
      </c>
      <c r="X22" s="4"/>
      <c r="Y22" s="4"/>
      <c r="Z22" s="4"/>
      <c r="AA22" s="5"/>
    </row>
    <row r="23" spans="1:27" ht="12.75" customHeight="1" x14ac:dyDescent="0.2">
      <c r="A23" s="8">
        <v>11</v>
      </c>
      <c r="B23" s="4">
        <v>3644</v>
      </c>
      <c r="C23" s="4">
        <v>3817</v>
      </c>
      <c r="D23" s="4">
        <v>4015</v>
      </c>
      <c r="E23" s="4">
        <v>4213</v>
      </c>
      <c r="F23" s="4">
        <v>4409</v>
      </c>
      <c r="G23" s="4">
        <v>4629</v>
      </c>
      <c r="H23" s="4">
        <v>4873</v>
      </c>
      <c r="I23" s="4">
        <v>5138</v>
      </c>
      <c r="J23" s="4">
        <v>5427</v>
      </c>
      <c r="K23" s="4">
        <v>5740</v>
      </c>
      <c r="L23" s="4">
        <v>6074</v>
      </c>
      <c r="M23" s="4">
        <v>6432</v>
      </c>
      <c r="N23" s="4"/>
      <c r="O23" s="3"/>
      <c r="P23" s="3"/>
      <c r="Q23" s="3"/>
      <c r="R23" s="4"/>
      <c r="S23" s="4"/>
      <c r="T23" s="4"/>
      <c r="U23" s="4"/>
      <c r="V23" s="9" t="s">
        <v>71</v>
      </c>
      <c r="W23" s="4">
        <v>1640</v>
      </c>
      <c r="X23" s="4"/>
      <c r="Y23" s="4"/>
      <c r="Z23" s="4"/>
      <c r="AA23" s="5"/>
    </row>
    <row r="24" spans="1:27" ht="12.75" customHeight="1" x14ac:dyDescent="0.2">
      <c r="A24" s="8">
        <v>12</v>
      </c>
      <c r="B24" s="4">
        <v>3659</v>
      </c>
      <c r="C24" s="4">
        <v>3874</v>
      </c>
      <c r="D24" s="4">
        <v>4125</v>
      </c>
      <c r="E24" s="4">
        <v>4376</v>
      </c>
      <c r="F24" s="4">
        <v>4627</v>
      </c>
      <c r="G24" s="4">
        <v>4910</v>
      </c>
      <c r="H24" s="4">
        <v>5225</v>
      </c>
      <c r="I24" s="4">
        <v>5577</v>
      </c>
      <c r="J24" s="4">
        <v>5960</v>
      </c>
      <c r="K24" s="4">
        <v>6378</v>
      </c>
      <c r="L24" s="4">
        <v>6828</v>
      </c>
      <c r="M24" s="4">
        <v>7313</v>
      </c>
      <c r="N24" s="4"/>
      <c r="O24" s="7"/>
      <c r="P24" s="7"/>
      <c r="Q24" s="7"/>
      <c r="R24" s="4"/>
      <c r="S24" s="4"/>
      <c r="T24" s="4"/>
      <c r="U24" s="4"/>
      <c r="V24" s="10" t="s">
        <v>72</v>
      </c>
      <c r="W24" s="4">
        <v>1640</v>
      </c>
      <c r="X24" s="4"/>
      <c r="Y24" s="4"/>
      <c r="Z24" s="4"/>
      <c r="AA24" s="5"/>
    </row>
    <row r="25" spans="1:27" ht="12.75" customHeight="1" x14ac:dyDescent="0.2">
      <c r="A25" s="8">
        <v>13</v>
      </c>
      <c r="B25" s="4">
        <v>5691</v>
      </c>
      <c r="C25" s="4">
        <v>5889</v>
      </c>
      <c r="D25" s="4">
        <v>6088</v>
      </c>
      <c r="E25" s="4">
        <v>6285</v>
      </c>
      <c r="F25" s="4">
        <v>6483</v>
      </c>
      <c r="G25" s="4">
        <v>6682</v>
      </c>
      <c r="H25" s="4">
        <v>6879</v>
      </c>
      <c r="I25" s="4">
        <v>7076</v>
      </c>
      <c r="J25" s="4">
        <v>7274</v>
      </c>
      <c r="K25" s="4">
        <v>7471</v>
      </c>
      <c r="L25" s="4">
        <v>7670</v>
      </c>
      <c r="M25" s="4">
        <v>7867</v>
      </c>
      <c r="N25" s="4">
        <v>8065</v>
      </c>
      <c r="O25" s="7"/>
      <c r="P25" s="7"/>
      <c r="Q25" s="7"/>
      <c r="R25" s="4"/>
      <c r="S25" s="4"/>
      <c r="T25" s="4"/>
      <c r="U25" s="4"/>
      <c r="V25" s="10" t="s">
        <v>73</v>
      </c>
      <c r="W25" s="4">
        <v>1640</v>
      </c>
      <c r="X25" s="4"/>
      <c r="Y25" s="4"/>
      <c r="Z25" s="5"/>
      <c r="AA25" s="5"/>
    </row>
    <row r="26" spans="1:27" ht="12.75" customHeight="1" x14ac:dyDescent="0.2">
      <c r="A26" s="8">
        <v>14</v>
      </c>
      <c r="B26" s="4">
        <v>6517</v>
      </c>
      <c r="C26" s="4">
        <v>6681</v>
      </c>
      <c r="D26" s="4">
        <v>7004</v>
      </c>
      <c r="E26" s="4">
        <v>7209</v>
      </c>
      <c r="F26" s="4">
        <v>7416</v>
      </c>
      <c r="G26" s="4">
        <v>7621</v>
      </c>
      <c r="H26" s="4">
        <v>7828</v>
      </c>
      <c r="I26" s="4">
        <v>8036</v>
      </c>
      <c r="J26" s="4">
        <v>8253</v>
      </c>
      <c r="K26" s="4">
        <v>8478</v>
      </c>
      <c r="L26" s="4">
        <v>8708</v>
      </c>
      <c r="M26" s="4"/>
      <c r="N26" s="4"/>
      <c r="O26" s="7"/>
      <c r="P26" s="7"/>
      <c r="Q26" s="7"/>
      <c r="R26" s="4"/>
      <c r="S26" s="4"/>
      <c r="T26" s="4"/>
      <c r="U26" s="4"/>
      <c r="V26" s="1"/>
      <c r="W26" s="4"/>
      <c r="X26" s="4"/>
      <c r="Y26" s="4"/>
      <c r="Z26" s="5"/>
      <c r="AA26" s="5"/>
    </row>
    <row r="27" spans="1:27" ht="12.75" customHeight="1" x14ac:dyDescent="0.2">
      <c r="A27" s="8">
        <v>15</v>
      </c>
      <c r="B27" s="4">
        <v>6841</v>
      </c>
      <c r="C27" s="4">
        <v>7004</v>
      </c>
      <c r="D27" s="4">
        <v>7209</v>
      </c>
      <c r="E27" s="4">
        <v>7621</v>
      </c>
      <c r="F27" s="4">
        <v>7828</v>
      </c>
      <c r="G27" s="4">
        <v>8036</v>
      </c>
      <c r="H27" s="4">
        <v>8253</v>
      </c>
      <c r="I27" s="4">
        <v>8478</v>
      </c>
      <c r="J27" s="4">
        <v>8708</v>
      </c>
      <c r="K27" s="4">
        <v>8984</v>
      </c>
      <c r="L27" s="4">
        <v>9270</v>
      </c>
      <c r="M27" s="4">
        <v>9562</v>
      </c>
      <c r="N27" s="4"/>
      <c r="O27" s="7"/>
      <c r="P27" s="7"/>
      <c r="Q27" s="7"/>
      <c r="R27" s="4"/>
      <c r="S27" s="4"/>
      <c r="T27" s="4"/>
      <c r="U27" s="4"/>
      <c r="V27" s="1"/>
      <c r="W27" s="4"/>
      <c r="X27" s="4"/>
      <c r="Y27" s="4"/>
      <c r="Z27" s="5"/>
      <c r="AA27" s="5"/>
    </row>
    <row r="28" spans="1:27" ht="12.75" customHeight="1" x14ac:dyDescent="0.2">
      <c r="A28" s="8">
        <v>16</v>
      </c>
      <c r="B28" s="4">
        <v>7416</v>
      </c>
      <c r="C28" s="4">
        <v>7621</v>
      </c>
      <c r="D28" s="4">
        <v>7828</v>
      </c>
      <c r="E28" s="4">
        <v>8253</v>
      </c>
      <c r="F28" s="4">
        <v>8478</v>
      </c>
      <c r="G28" s="4">
        <v>8708</v>
      </c>
      <c r="H28" s="4">
        <v>8984</v>
      </c>
      <c r="I28" s="4">
        <v>9270</v>
      </c>
      <c r="J28" s="4">
        <v>9562</v>
      </c>
      <c r="K28" s="4">
        <v>9868</v>
      </c>
      <c r="L28" s="4">
        <v>10179</v>
      </c>
      <c r="M28" s="4">
        <v>10503</v>
      </c>
      <c r="N28" s="4"/>
      <c r="O28" s="11"/>
      <c r="P28" s="11"/>
      <c r="Q28" s="11"/>
      <c r="R28" s="4"/>
      <c r="S28" s="4"/>
      <c r="T28" s="4"/>
      <c r="U28" s="4"/>
      <c r="V28" s="1"/>
      <c r="W28" s="4"/>
      <c r="X28" s="4"/>
      <c r="Y28" s="4"/>
      <c r="Z28" s="5"/>
      <c r="AA28" s="5"/>
    </row>
    <row r="29" spans="1:27" ht="12.75" customHeight="1" x14ac:dyDescent="0.2">
      <c r="A29" s="8">
        <v>17</v>
      </c>
      <c r="B29" s="4">
        <v>8036</v>
      </c>
      <c r="C29" s="4">
        <v>8253</v>
      </c>
      <c r="D29" s="4">
        <v>8478</v>
      </c>
      <c r="E29" s="4">
        <v>8984</v>
      </c>
      <c r="F29" s="4">
        <v>9270</v>
      </c>
      <c r="G29" s="4">
        <v>9562</v>
      </c>
      <c r="H29" s="4">
        <v>9868</v>
      </c>
      <c r="I29" s="4">
        <v>10179</v>
      </c>
      <c r="J29" s="4">
        <v>10503</v>
      </c>
      <c r="K29" s="4">
        <v>10839</v>
      </c>
      <c r="L29" s="4">
        <v>11182</v>
      </c>
      <c r="M29" s="4">
        <v>11537</v>
      </c>
      <c r="N29" s="12"/>
      <c r="O29" s="1"/>
      <c r="P29" s="1"/>
      <c r="Q29" s="1"/>
      <c r="R29" s="4"/>
      <c r="S29" s="4"/>
      <c r="T29" s="4"/>
      <c r="U29" s="4"/>
      <c r="V29" s="1"/>
      <c r="W29" s="4"/>
      <c r="X29" s="4"/>
      <c r="Y29" s="4"/>
      <c r="Z29" s="5"/>
      <c r="AA29" s="5"/>
    </row>
    <row r="30" spans="1:27" ht="12.75" customHeight="1" x14ac:dyDescent="0.2">
      <c r="A30" s="2" t="s">
        <v>74</v>
      </c>
      <c r="B30" s="13">
        <f>3622/2</f>
        <v>1811</v>
      </c>
      <c r="C30" s="1"/>
      <c r="D30" s="1"/>
      <c r="E30" s="1"/>
      <c r="F30" s="1"/>
      <c r="G30" s="1"/>
      <c r="H30" s="1"/>
      <c r="I30" s="1"/>
      <c r="J30" s="1"/>
      <c r="K30" s="1"/>
      <c r="L30" s="1"/>
      <c r="M30" s="1"/>
      <c r="N30" s="1"/>
      <c r="O30" s="1"/>
      <c r="P30" s="1"/>
      <c r="Q30" s="1"/>
      <c r="R30" s="1"/>
      <c r="S30" s="1"/>
      <c r="T30" s="1"/>
      <c r="U30" s="1"/>
      <c r="V30" s="1"/>
      <c r="W30" s="1"/>
      <c r="X30" s="1"/>
      <c r="Y30" s="1"/>
      <c r="Z30" s="1"/>
    </row>
    <row r="31" spans="1:27" ht="12.75" customHeight="1" x14ac:dyDescent="0.2">
      <c r="A31" s="2" t="s">
        <v>75</v>
      </c>
      <c r="B31" s="13">
        <f>3644/2</f>
        <v>1822</v>
      </c>
      <c r="C31" s="1"/>
      <c r="D31" s="1"/>
      <c r="E31" s="1"/>
      <c r="F31" s="1"/>
      <c r="G31" s="1"/>
      <c r="H31" s="1"/>
      <c r="I31" s="1"/>
      <c r="J31" s="1"/>
      <c r="K31" s="1"/>
      <c r="L31" s="1"/>
      <c r="M31" s="1"/>
      <c r="N31" s="1"/>
      <c r="O31" s="1"/>
      <c r="P31" s="1"/>
      <c r="Q31" s="1"/>
      <c r="V31" s="1"/>
      <c r="W31" s="1"/>
      <c r="X31" s="1"/>
      <c r="Y31" s="1"/>
      <c r="Z31" s="1"/>
    </row>
    <row r="32" spans="1:27" ht="12.75" customHeight="1" x14ac:dyDescent="0.2">
      <c r="C32" s="1"/>
      <c r="D32" s="1"/>
      <c r="E32" s="1"/>
      <c r="F32" s="1"/>
      <c r="G32" s="1"/>
      <c r="H32" s="1"/>
      <c r="I32" s="1"/>
      <c r="J32" s="1"/>
      <c r="K32" s="1"/>
      <c r="L32" s="1"/>
      <c r="M32" s="1"/>
      <c r="N32" s="1"/>
      <c r="O32" s="1"/>
      <c r="P32" s="1"/>
      <c r="Q32" s="1"/>
      <c r="V32" s="1"/>
      <c r="W32" s="1"/>
      <c r="X32" s="1"/>
      <c r="Y32" s="1"/>
      <c r="Z32" s="1"/>
    </row>
    <row r="33" spans="3:26" x14ac:dyDescent="0.2">
      <c r="C33" s="1"/>
      <c r="D33" s="1"/>
      <c r="E33" s="1"/>
      <c r="F33" s="1"/>
      <c r="G33" s="1"/>
      <c r="H33" s="1"/>
      <c r="I33" s="1"/>
      <c r="J33" s="1"/>
      <c r="K33" s="1"/>
      <c r="L33" s="1"/>
      <c r="M33" s="1"/>
      <c r="N33" s="1"/>
      <c r="O33" s="1"/>
      <c r="P33" s="1"/>
      <c r="Q33" s="1"/>
      <c r="W33" s="1"/>
      <c r="X33" s="1"/>
      <c r="Y33" s="1"/>
      <c r="Z33" s="1"/>
    </row>
    <row r="34" spans="3:26" x14ac:dyDescent="0.2">
      <c r="C34" s="1"/>
      <c r="D34" s="1"/>
      <c r="E34" s="1"/>
      <c r="F34" s="1"/>
      <c r="G34" s="1"/>
      <c r="H34" s="1"/>
      <c r="I34" s="1"/>
      <c r="J34" s="1"/>
      <c r="K34" s="1"/>
      <c r="L34" s="1"/>
      <c r="M34" s="1"/>
      <c r="N34" s="1"/>
      <c r="O34" s="1"/>
      <c r="P34" s="1"/>
      <c r="Q34" s="1"/>
      <c r="W34" s="1"/>
      <c r="X34" s="1"/>
      <c r="Y34" s="1"/>
      <c r="Z34" s="1"/>
    </row>
    <row r="35" spans="3:26" x14ac:dyDescent="0.2">
      <c r="C35" s="1"/>
      <c r="D35" s="1"/>
      <c r="E35" s="1"/>
      <c r="F35" s="1"/>
      <c r="G35" s="1"/>
      <c r="H35" s="1"/>
      <c r="I35" s="1"/>
      <c r="J35" s="1"/>
      <c r="K35" s="1"/>
      <c r="L35" s="1"/>
      <c r="M35" s="1"/>
      <c r="N35" s="1"/>
      <c r="O35" s="1"/>
      <c r="P35" s="1"/>
      <c r="Q35" s="1"/>
      <c r="W35" s="1"/>
      <c r="X35" s="1"/>
      <c r="Y35" s="1"/>
      <c r="Z35" s="1"/>
    </row>
    <row r="36" spans="3:26" x14ac:dyDescent="0.2">
      <c r="C36" s="1"/>
      <c r="D36" s="1"/>
      <c r="E36" s="1"/>
      <c r="F36" s="1"/>
      <c r="G36" s="1"/>
      <c r="H36" s="1"/>
      <c r="I36" s="1"/>
      <c r="J36" s="1"/>
      <c r="K36" s="1"/>
      <c r="L36" s="1"/>
      <c r="M36" s="1"/>
      <c r="N36" s="1"/>
      <c r="O36" s="1"/>
      <c r="P36" s="1"/>
      <c r="Q36" s="1"/>
      <c r="W36" s="1"/>
      <c r="X36" s="1"/>
      <c r="Y36" s="1"/>
      <c r="Z36" s="1"/>
    </row>
    <row r="37" spans="3:26" x14ac:dyDescent="0.2">
      <c r="C37" s="1"/>
      <c r="D37" s="1"/>
      <c r="E37" s="1"/>
      <c r="F37" s="1"/>
      <c r="G37" s="1"/>
      <c r="H37" s="1"/>
      <c r="I37" s="1"/>
      <c r="J37" s="1"/>
      <c r="K37" s="1"/>
      <c r="L37" s="1"/>
      <c r="M37" s="1"/>
      <c r="N37" s="1"/>
      <c r="O37" s="1"/>
      <c r="P37" s="1"/>
      <c r="Q37" s="1"/>
      <c r="W37" s="1"/>
      <c r="X37" s="1"/>
      <c r="Y37" s="1"/>
      <c r="Z37" s="1"/>
    </row>
    <row r="38" spans="3:26" x14ac:dyDescent="0.2">
      <c r="C38" s="1"/>
      <c r="D38" s="1"/>
      <c r="E38" s="1"/>
      <c r="F38" s="1"/>
      <c r="G38" s="1"/>
      <c r="H38" s="1"/>
      <c r="I38" s="1"/>
      <c r="J38" s="1"/>
      <c r="K38" s="1"/>
      <c r="L38" s="1"/>
      <c r="M38" s="1"/>
      <c r="N38" s="1"/>
      <c r="O38" s="1"/>
      <c r="P38" s="1"/>
      <c r="Q38" s="1"/>
      <c r="W38" s="1"/>
      <c r="X38" s="1"/>
      <c r="Y38" s="1"/>
      <c r="Z38" s="1"/>
    </row>
    <row r="39" spans="3:26" x14ac:dyDescent="0.2">
      <c r="C39" s="1"/>
      <c r="D39" s="1"/>
      <c r="E39" s="1"/>
      <c r="F39" s="1"/>
      <c r="G39" s="1"/>
      <c r="H39" s="1"/>
      <c r="I39" s="1"/>
      <c r="J39" s="1"/>
      <c r="K39" s="1"/>
      <c r="L39" s="1"/>
      <c r="M39" s="1"/>
      <c r="N39" s="1"/>
      <c r="O39" s="1"/>
      <c r="P39" s="1"/>
      <c r="Q39" s="1"/>
      <c r="W39" s="1"/>
      <c r="X39" s="1"/>
      <c r="Y39" s="1"/>
      <c r="Z39" s="1"/>
    </row>
    <row r="40" spans="3:26" x14ac:dyDescent="0.2">
      <c r="C40" s="1"/>
      <c r="D40" s="1"/>
      <c r="E40" s="1"/>
      <c r="F40" s="1"/>
      <c r="G40" s="1"/>
      <c r="H40" s="1"/>
      <c r="I40" s="1"/>
      <c r="J40" s="1"/>
      <c r="K40" s="1"/>
      <c r="L40" s="1"/>
      <c r="M40" s="1"/>
      <c r="N40" s="1"/>
      <c r="O40" s="1"/>
      <c r="P40" s="1"/>
      <c r="Q40" s="1"/>
      <c r="W40" s="1"/>
      <c r="X40" s="1"/>
      <c r="Y40" s="1"/>
      <c r="Z40" s="1"/>
    </row>
    <row r="41" spans="3:26" x14ac:dyDescent="0.2">
      <c r="W41" s="1"/>
      <c r="X41" s="1"/>
      <c r="Y41" s="1"/>
      <c r="Z41" s="1"/>
    </row>
    <row r="42" spans="3:26" x14ac:dyDescent="0.2">
      <c r="W42" s="1"/>
      <c r="X42" s="1"/>
      <c r="Y42" s="1"/>
      <c r="Z42" s="1"/>
    </row>
    <row r="43" spans="3:26" x14ac:dyDescent="0.2">
      <c r="W43" s="1"/>
      <c r="X43" s="1"/>
      <c r="Y43" s="1"/>
      <c r="Z43" s="1"/>
    </row>
    <row r="44" spans="3:26" x14ac:dyDescent="0.2">
      <c r="W44" s="1"/>
      <c r="X44" s="1"/>
      <c r="Y44" s="1"/>
      <c r="Z44" s="1"/>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5"/>
  <dimension ref="A1:AB34"/>
  <sheetViews>
    <sheetView zoomScaleNormal="100" workbookViewId="0">
      <selection activeCell="B29" sqref="B29:C29"/>
    </sheetView>
  </sheetViews>
  <sheetFormatPr defaultColWidth="0" defaultRowHeight="12.75" customHeight="1" zeroHeight="1" x14ac:dyDescent="0.2"/>
  <cols>
    <col min="1" max="1" width="30.7109375" style="16" customWidth="1"/>
    <col min="2" max="2" width="13" style="16" customWidth="1"/>
    <col min="3" max="3" width="9.7109375" style="16" customWidth="1"/>
    <col min="4" max="11" width="9.28515625" style="16" customWidth="1"/>
    <col min="12" max="12" width="10.7109375" style="16" customWidth="1"/>
    <col min="13" max="13" width="9.28515625" style="16" hidden="1" customWidth="1"/>
    <col min="14" max="16384" width="9.28515625" style="16" hidden="1"/>
  </cols>
  <sheetData>
    <row r="1" spans="1:14" ht="15.75" x14ac:dyDescent="0.25">
      <c r="A1" s="14" t="s">
        <v>76</v>
      </c>
    </row>
    <row r="2" spans="1:14" x14ac:dyDescent="0.2"/>
    <row r="3" spans="1:14" x14ac:dyDescent="0.2"/>
    <row r="4" spans="1:14" x14ac:dyDescent="0.2"/>
    <row r="5" spans="1:14" ht="13.5" thickBot="1" x14ac:dyDescent="0.25">
      <c r="A5" s="30" t="s">
        <v>13</v>
      </c>
      <c r="D5" s="69"/>
    </row>
    <row r="6" spans="1:14" x14ac:dyDescent="0.2">
      <c r="A6" s="16" t="s">
        <v>14</v>
      </c>
      <c r="C6" s="31">
        <f>ROUND(40*Startgegevens!$B$3,0)</f>
        <v>40</v>
      </c>
      <c r="D6" s="16" t="s">
        <v>15</v>
      </c>
    </row>
    <row r="7" spans="1:14" x14ac:dyDescent="0.2">
      <c r="A7" s="16" t="s">
        <v>16</v>
      </c>
      <c r="C7" s="32">
        <f>ROUND(130*Startgegevens!$B$3,0)</f>
        <v>130</v>
      </c>
      <c r="D7" s="16" t="s">
        <v>15</v>
      </c>
    </row>
    <row r="8" spans="1:14" ht="13.5" thickBot="1" x14ac:dyDescent="0.25">
      <c r="A8" s="16" t="s">
        <v>17</v>
      </c>
      <c r="C8" s="33">
        <f>SUM(C6:C7)</f>
        <v>170</v>
      </c>
      <c r="D8" s="16" t="s">
        <v>15</v>
      </c>
    </row>
    <row r="9" spans="1:14" x14ac:dyDescent="0.2">
      <c r="A9" s="16" t="s">
        <v>77</v>
      </c>
      <c r="C9" s="34">
        <v>0</v>
      </c>
      <c r="D9" s="35" t="str">
        <f>"tussen 0 en "&amp;C8</f>
        <v>tussen 0 en 170</v>
      </c>
      <c r="N9" s="16" t="str">
        <f>"U heeft jaarlijks recht op "&amp;C8&amp;" uur aan verlof. Dit is opgebouwd uit een basisbudget van "&amp;C6&amp;" uur en een bijzonder budget van "&amp;C7</f>
        <v>U heeft jaarlijks recht op 170 uur aan verlof. Dit is opgebouwd uit een basisbudget van 40 uur en een bijzonder budget van 130</v>
      </c>
    </row>
    <row r="10" spans="1:14" x14ac:dyDescent="0.2">
      <c r="N10" s="16" t="s">
        <v>78</v>
      </c>
    </row>
    <row r="11" spans="1:14" x14ac:dyDescent="0.2">
      <c r="A11" s="36" t="s">
        <v>22</v>
      </c>
      <c r="C11" s="20"/>
      <c r="N11" s="16" t="str">
        <f>"Vult u in blauwe vak een gewenst aantal uren verlof in. Dit moet liggen tussen de 0 en de "&amp;C8&amp;" uur. "</f>
        <v xml:space="preserve">Vult u in blauwe vak een gewenst aantal uren verlof in. Dit moet liggen tussen de 0 en de 170 uur. </v>
      </c>
    </row>
    <row r="12" spans="1:14" ht="13.5" hidden="1" thickBot="1" x14ac:dyDescent="0.25">
      <c r="A12" s="78" t="s">
        <v>23</v>
      </c>
      <c r="B12" s="78"/>
      <c r="C12" s="37">
        <f>IF(C9="","",C9*(40/170))</f>
        <v>0</v>
      </c>
      <c r="D12" s="16" t="s">
        <v>15</v>
      </c>
      <c r="N12" s="16" t="str">
        <f>"Een hoger aantal uur verlof leidt tot een hogere eigen bijdrage en minder resterende uren voor duurzame inzetbaarheid. "</f>
        <v xml:space="preserve">Een hoger aantal uur verlof leidt tot een hogere eigen bijdrage en minder resterende uren voor duurzame inzetbaarheid. </v>
      </c>
    </row>
    <row r="13" spans="1:14" ht="13.5" hidden="1" thickBot="1" x14ac:dyDescent="0.25">
      <c r="A13" s="78" t="s">
        <v>24</v>
      </c>
      <c r="B13" s="78"/>
      <c r="C13" s="38">
        <f>IF(C9="","",C9*(130/170))</f>
        <v>0</v>
      </c>
      <c r="D13" s="16" t="s">
        <v>15</v>
      </c>
    </row>
    <row r="14" spans="1:14" ht="13.5" hidden="1" thickBot="1" x14ac:dyDescent="0.25">
      <c r="A14" s="78" t="s">
        <v>25</v>
      </c>
      <c r="B14" s="78"/>
      <c r="C14" s="40">
        <f>IF(C9="","",C6-C12+C7-C13)</f>
        <v>170</v>
      </c>
      <c r="D14" s="16" t="s">
        <v>15</v>
      </c>
    </row>
    <row r="15" spans="1:14" ht="13.5" hidden="1" thickBot="1" x14ac:dyDescent="0.25"/>
    <row r="16" spans="1:14" ht="13.5" hidden="1" thickBot="1" x14ac:dyDescent="0.25">
      <c r="A16" s="30" t="s">
        <v>26</v>
      </c>
      <c r="B16" s="70">
        <f>IF(C9="","Vul gewenst aantal uren verlof in",(C13/1659)*Startgegevens!$B$3*(Startgegevens!$B$6+Startgegevens!$B$7))</f>
        <v>0</v>
      </c>
      <c r="C16" s="19" t="str">
        <f>Startgegevens!C6</f>
        <v>Loonpeil 1 juli 2026</v>
      </c>
    </row>
    <row r="17" spans="1:28" hidden="1" x14ac:dyDescent="0.2"/>
    <row r="18" spans="1:28" hidden="1" x14ac:dyDescent="0.2"/>
    <row r="19" spans="1:28" hidden="1" x14ac:dyDescent="0.2">
      <c r="A19" s="43" t="s">
        <v>27</v>
      </c>
    </row>
    <row r="20" spans="1:28" ht="54" hidden="1" customHeight="1" x14ac:dyDescent="0.2">
      <c r="A20" s="79" t="str">
        <f>N9&amp;N10&amp;N11&amp;N12</f>
        <v xml:space="preserve">U heeft jaarlijks recht op 170 uur aan verlof. Dit is opgebouwd uit een basisbudget van 40 uur en een bijzonder budget van 130 uur. Wanneer u een deel van dit budget in wilt zetten voor verlof, betaald u over een vaste verhouding van deze uren een eigen bijdrage. Vult u in blauwe vak een gewenst aantal uren verlof in. Dit moet liggen tussen de 0 en de 170 uur. Een hoger aantal uur verlof leidt tot een hogere eigen bijdrage en minder resterende uren voor duurzame inzetbaarheid. </v>
      </c>
      <c r="B20" s="79"/>
      <c r="C20" s="79"/>
      <c r="D20" s="79"/>
      <c r="E20" s="79"/>
      <c r="F20" s="79"/>
      <c r="G20" s="79"/>
      <c r="H20" s="79"/>
      <c r="I20" s="79"/>
      <c r="J20" s="79"/>
      <c r="K20" s="79"/>
    </row>
    <row r="21" spans="1:28" hidden="1" x14ac:dyDescent="0.2"/>
    <row r="22" spans="1:28" s="63" customFormat="1" hidden="1" x14ac:dyDescent="0.2">
      <c r="A22" s="44" t="s">
        <v>28</v>
      </c>
      <c r="B22" s="44"/>
      <c r="C22" s="45"/>
      <c r="D22" s="45"/>
      <c r="E22" s="46"/>
      <c r="F22" s="47"/>
      <c r="G22" s="47"/>
      <c r="H22" s="47"/>
      <c r="I22" s="47"/>
      <c r="J22" s="47"/>
      <c r="K22" s="46"/>
      <c r="L22" s="46"/>
      <c r="M22" s="48"/>
      <c r="N22" s="72"/>
      <c r="O22" s="16"/>
      <c r="P22" s="73"/>
      <c r="Q22" s="16"/>
      <c r="R22" s="16"/>
      <c r="S22" s="16"/>
      <c r="T22" s="16"/>
      <c r="U22" s="74"/>
      <c r="V22" s="16"/>
      <c r="W22" s="74"/>
      <c r="X22" s="16"/>
      <c r="Y22" s="16"/>
      <c r="Z22" s="16"/>
      <c r="AA22" s="16"/>
      <c r="AB22" s="16"/>
    </row>
    <row r="23" spans="1:28" s="63" customFormat="1" hidden="1" x14ac:dyDescent="0.2">
      <c r="A23" s="49"/>
      <c r="B23" s="49"/>
      <c r="C23" s="50"/>
      <c r="D23" s="50"/>
      <c r="E23" s="51"/>
      <c r="F23" s="52"/>
      <c r="G23" s="52"/>
      <c r="H23" s="52"/>
      <c r="I23" s="52"/>
      <c r="J23" s="52"/>
      <c r="K23" s="53"/>
      <c r="L23" s="53"/>
      <c r="M23" s="54"/>
      <c r="N23" s="75"/>
      <c r="O23" s="76"/>
      <c r="P23" s="16"/>
      <c r="Q23" s="16"/>
      <c r="R23" s="76"/>
      <c r="S23" s="77"/>
      <c r="T23" s="16"/>
      <c r="U23" s="76"/>
      <c r="V23" s="76"/>
      <c r="W23" s="16"/>
      <c r="X23" s="16"/>
      <c r="Y23" s="16"/>
      <c r="Z23" s="16"/>
      <c r="AA23" s="16"/>
      <c r="AB23" s="16"/>
    </row>
    <row r="24" spans="1:28" s="63" customFormat="1" hidden="1" x14ac:dyDescent="0.2">
      <c r="A24" s="51" t="s">
        <v>29</v>
      </c>
      <c r="B24" s="81"/>
      <c r="C24" s="81"/>
      <c r="D24" s="50"/>
      <c r="E24" s="51"/>
      <c r="F24" s="52"/>
      <c r="G24" s="52"/>
      <c r="H24" s="52"/>
      <c r="I24" s="52"/>
      <c r="J24" s="52"/>
      <c r="K24" s="53"/>
      <c r="L24" s="53"/>
      <c r="M24" s="53"/>
      <c r="N24" s="75"/>
      <c r="O24" s="76"/>
      <c r="P24" s="16"/>
      <c r="Q24" s="16"/>
      <c r="R24" s="76"/>
      <c r="S24" s="77"/>
      <c r="T24" s="16"/>
      <c r="U24" s="76"/>
      <c r="V24" s="76"/>
      <c r="W24" s="16"/>
      <c r="X24" s="16"/>
      <c r="Y24" s="16"/>
      <c r="Z24" s="16"/>
      <c r="AA24" s="16"/>
      <c r="AB24" s="16"/>
    </row>
    <row r="25" spans="1:28" s="63" customFormat="1" x14ac:dyDescent="0.2">
      <c r="A25" s="55" t="s">
        <v>30</v>
      </c>
      <c r="B25" s="81"/>
      <c r="C25" s="81"/>
      <c r="D25" s="55"/>
      <c r="E25" s="55"/>
      <c r="F25" s="55"/>
      <c r="G25" s="56"/>
      <c r="H25" s="55"/>
      <c r="I25" s="55"/>
      <c r="J25" s="55"/>
      <c r="K25" s="57"/>
      <c r="L25" s="57"/>
      <c r="M25" s="58"/>
      <c r="N25" s="16"/>
      <c r="O25" s="16"/>
      <c r="P25" s="16"/>
      <c r="Q25" s="16"/>
      <c r="R25" s="16"/>
      <c r="S25" s="16"/>
      <c r="T25" s="16"/>
      <c r="U25" s="16"/>
      <c r="V25" s="16"/>
      <c r="W25" s="76"/>
      <c r="X25" s="16"/>
      <c r="Y25" s="16"/>
      <c r="Z25" s="16"/>
      <c r="AA25" s="16"/>
      <c r="AB25" s="16"/>
    </row>
    <row r="26" spans="1:28" s="63" customFormat="1" x14ac:dyDescent="0.2">
      <c r="A26" s="55" t="s">
        <v>31</v>
      </c>
      <c r="B26" s="81"/>
      <c r="C26" s="81"/>
      <c r="D26" s="59"/>
      <c r="E26" s="59"/>
      <c r="F26" s="59"/>
      <c r="G26" s="60"/>
      <c r="H26" s="59"/>
      <c r="I26" s="59"/>
      <c r="J26" s="59"/>
      <c r="K26" s="59"/>
      <c r="L26" s="59"/>
      <c r="M26" s="59"/>
      <c r="N26" s="16"/>
      <c r="O26" s="16"/>
      <c r="P26" s="16"/>
      <c r="Q26" s="16"/>
      <c r="R26" s="16"/>
      <c r="S26" s="16"/>
      <c r="T26" s="16"/>
      <c r="U26" s="74"/>
      <c r="V26" s="74"/>
      <c r="W26" s="74"/>
      <c r="X26" s="16"/>
      <c r="Y26" s="16"/>
      <c r="Z26" s="16"/>
      <c r="AA26" s="16"/>
      <c r="AB26" s="16"/>
    </row>
    <row r="27" spans="1:28" s="63" customFormat="1" x14ac:dyDescent="0.2">
      <c r="A27" s="55"/>
      <c r="B27" s="49"/>
      <c r="C27" s="50"/>
      <c r="D27" s="59"/>
      <c r="E27" s="59"/>
      <c r="F27" s="59"/>
      <c r="G27" s="60"/>
      <c r="H27" s="59"/>
      <c r="I27" s="59"/>
      <c r="J27" s="59"/>
      <c r="K27" s="59"/>
      <c r="L27" s="59"/>
      <c r="M27" s="59"/>
      <c r="N27" s="16"/>
      <c r="O27" s="16"/>
      <c r="P27" s="16"/>
      <c r="Q27" s="16"/>
      <c r="R27" s="16"/>
      <c r="S27" s="16"/>
      <c r="T27" s="16"/>
      <c r="U27" s="74"/>
      <c r="V27" s="74"/>
      <c r="W27" s="74"/>
      <c r="X27" s="16"/>
      <c r="Y27" s="16"/>
      <c r="Z27" s="16"/>
      <c r="AA27" s="16"/>
      <c r="AB27" s="16"/>
    </row>
    <row r="28" spans="1:28" s="63" customFormat="1" x14ac:dyDescent="0.2">
      <c r="A28" s="59" t="s">
        <v>32</v>
      </c>
      <c r="B28" s="49"/>
      <c r="C28" s="50"/>
      <c r="D28" s="59"/>
      <c r="E28" s="61" t="s">
        <v>33</v>
      </c>
      <c r="F28" s="59"/>
      <c r="G28" s="62"/>
      <c r="H28" s="59"/>
      <c r="I28" s="59"/>
      <c r="J28" s="59"/>
      <c r="K28" s="59"/>
      <c r="L28" s="59"/>
      <c r="M28" s="59"/>
      <c r="N28" s="74"/>
      <c r="O28" s="76"/>
      <c r="P28" s="16"/>
      <c r="Q28" s="16"/>
      <c r="R28" s="16"/>
      <c r="S28" s="16"/>
      <c r="T28" s="16"/>
      <c r="U28" s="16"/>
      <c r="V28" s="16"/>
      <c r="W28" s="16"/>
      <c r="X28" s="16"/>
      <c r="Y28" s="16"/>
      <c r="Z28" s="16"/>
      <c r="AA28" s="16"/>
      <c r="AB28" s="16"/>
    </row>
    <row r="29" spans="1:28" s="63" customFormat="1" x14ac:dyDescent="0.2">
      <c r="A29" s="55" t="s">
        <v>34</v>
      </c>
      <c r="B29" s="81"/>
      <c r="C29" s="81"/>
      <c r="D29" s="59"/>
      <c r="E29" s="55" t="s">
        <v>34</v>
      </c>
      <c r="H29" s="81"/>
      <c r="I29" s="81"/>
      <c r="J29" s="81"/>
      <c r="K29" s="80"/>
      <c r="L29" s="80"/>
      <c r="M29" s="80"/>
      <c r="N29" s="16"/>
      <c r="O29" s="16"/>
      <c r="P29" s="16"/>
      <c r="Q29" s="16"/>
      <c r="R29" s="16"/>
      <c r="S29" s="16"/>
      <c r="T29" s="16"/>
      <c r="U29" s="16"/>
      <c r="V29" s="74"/>
      <c r="W29" s="16"/>
      <c r="X29" s="16"/>
      <c r="Y29" s="16"/>
      <c r="Z29" s="16"/>
      <c r="AA29" s="16"/>
      <c r="AB29" s="16"/>
    </row>
    <row r="30" spans="1:28" s="63" customFormat="1" x14ac:dyDescent="0.2">
      <c r="A30" s="55" t="s">
        <v>35</v>
      </c>
      <c r="B30" s="55"/>
      <c r="C30" s="55"/>
      <c r="D30" s="59"/>
      <c r="E30" s="55" t="s">
        <v>35</v>
      </c>
      <c r="F30" s="59"/>
      <c r="G30" s="62"/>
      <c r="H30" s="59"/>
      <c r="I30" s="59"/>
      <c r="J30" s="59"/>
      <c r="K30" s="80"/>
      <c r="L30" s="80"/>
      <c r="M30" s="80"/>
      <c r="N30" s="16"/>
      <c r="O30" s="16"/>
      <c r="P30" s="16"/>
      <c r="Q30" s="16"/>
      <c r="R30" s="16"/>
      <c r="S30" s="16"/>
      <c r="T30" s="16"/>
      <c r="U30" s="16"/>
      <c r="V30" s="16"/>
      <c r="W30" s="16"/>
      <c r="X30" s="16"/>
      <c r="Y30" s="16"/>
      <c r="Z30" s="16"/>
      <c r="AA30" s="16"/>
      <c r="AB30" s="16"/>
    </row>
    <row r="31" spans="1:28" s="63" customFormat="1" x14ac:dyDescent="0.2">
      <c r="A31" s="55"/>
      <c r="B31" s="55"/>
      <c r="C31" s="55"/>
      <c r="D31" s="59"/>
      <c r="E31" s="55"/>
      <c r="F31" s="59"/>
      <c r="G31" s="60"/>
      <c r="H31" s="59"/>
      <c r="I31" s="59"/>
      <c r="J31" s="59"/>
      <c r="K31" s="64"/>
      <c r="L31" s="64"/>
      <c r="M31" s="64"/>
      <c r="N31" s="16"/>
      <c r="O31" s="16"/>
      <c r="P31" s="16"/>
      <c r="Q31" s="16"/>
      <c r="R31" s="16"/>
      <c r="S31" s="16"/>
      <c r="T31" s="16"/>
      <c r="U31" s="16"/>
      <c r="V31" s="16"/>
      <c r="W31" s="16"/>
      <c r="X31" s="16"/>
      <c r="Y31" s="16"/>
      <c r="Z31" s="16"/>
      <c r="AA31" s="16"/>
      <c r="AB31" s="16"/>
    </row>
    <row r="32" spans="1:28" s="63" customFormat="1" x14ac:dyDescent="0.2">
      <c r="A32" s="55"/>
      <c r="B32" s="55"/>
      <c r="C32" s="55"/>
      <c r="D32" s="59"/>
      <c r="E32" s="55"/>
      <c r="F32" s="59"/>
      <c r="G32" s="62"/>
      <c r="H32" s="59"/>
      <c r="I32" s="59"/>
      <c r="J32" s="59"/>
      <c r="K32" s="64"/>
      <c r="L32" s="64"/>
      <c r="M32" s="64"/>
      <c r="N32" s="16"/>
      <c r="O32" s="16"/>
      <c r="P32" s="16"/>
      <c r="Q32" s="16"/>
      <c r="R32" s="16"/>
      <c r="S32" s="16"/>
      <c r="T32" s="16"/>
      <c r="U32" s="16"/>
      <c r="V32" s="16"/>
      <c r="W32" s="16"/>
      <c r="X32" s="16"/>
      <c r="Y32" s="16"/>
      <c r="Z32" s="16"/>
      <c r="AA32" s="16"/>
      <c r="AB32" s="16"/>
    </row>
    <row r="33" spans="1:28" s="63" customFormat="1" x14ac:dyDescent="0.2">
      <c r="A33" s="65"/>
      <c r="B33" s="65"/>
      <c r="C33" s="65"/>
      <c r="D33" s="64"/>
      <c r="E33" s="66"/>
      <c r="F33" s="66"/>
      <c r="G33" s="66"/>
      <c r="H33" s="66"/>
      <c r="I33" s="66"/>
      <c r="J33" s="67"/>
      <c r="K33" s="68"/>
      <c r="L33" s="68"/>
      <c r="M33" s="68"/>
      <c r="N33" s="16"/>
      <c r="O33" s="16"/>
      <c r="P33" s="16"/>
      <c r="Q33" s="16"/>
      <c r="R33" s="16"/>
      <c r="S33" s="16"/>
      <c r="T33" s="16"/>
      <c r="U33" s="16"/>
      <c r="V33" s="16"/>
      <c r="W33" s="16"/>
      <c r="X33" s="16"/>
      <c r="Y33" s="16"/>
      <c r="Z33" s="16"/>
      <c r="AA33" s="16"/>
      <c r="AB33" s="16"/>
    </row>
    <row r="34" spans="1:28" x14ac:dyDescent="0.2"/>
  </sheetData>
  <sheetProtection algorithmName="SHA-512" hashValue="LR5GIpgG+o9P8lcpfWL+jfU1yqFwM547wslm/hIObtnUxu25b1M5ArdhPBgoUZwFwe42JGwZlQ4nixXgPs44KQ==" saltValue="SezvbrWoGRA0wXpy0Q5ZbQ==" spinCount="100000" sheet="1" selectLockedCells="1"/>
  <mergeCells count="10">
    <mergeCell ref="A12:B12"/>
    <mergeCell ref="A13:B13"/>
    <mergeCell ref="A14:B14"/>
    <mergeCell ref="A20:K20"/>
    <mergeCell ref="K29:M30"/>
    <mergeCell ref="B24:C24"/>
    <mergeCell ref="B25:C25"/>
    <mergeCell ref="B26:C26"/>
    <mergeCell ref="B29:C29"/>
    <mergeCell ref="H29:J29"/>
  </mergeCells>
  <conditionalFormatting sqref="B16">
    <cfRule type="containsText" dxfId="4" priority="1" operator="containsText" text="Vul gewenst aantal uren verlof in">
      <formula>NOT(ISERROR(SEARCH("Vul gewenst aantal uren verlof in",B16)))</formula>
    </cfRule>
  </conditionalFormatting>
  <dataValidations count="4">
    <dataValidation type="whole" allowBlank="1" showInputMessage="1" showErrorMessage="1" errorTitle="Ongeldige invoer" error="Kies een geldige invoer tussen de gestelde minima en maxima" sqref="C9" xr:uid="{00000000-0002-0000-0200-000000000000}">
      <formula1>0</formula1>
      <formula2>C8</formula2>
    </dataValidation>
    <dataValidation type="whole" operator="equal" allowBlank="1" showInputMessage="1" showErrorMessage="1" error="U kunt deze cel niet wijzigen" sqref="C6" xr:uid="{00000000-0002-0000-0200-000001000000}">
      <formula1>40*$B$3</formula1>
    </dataValidation>
    <dataValidation type="whole" operator="equal" allowBlank="1" showInputMessage="1" showErrorMessage="1" errorTitle="Niet toegestaan" error="U kunt deze cel niet wijzigen" sqref="C7" xr:uid="{00000000-0002-0000-0200-000002000000}">
      <formula1>130*$B$3</formula1>
    </dataValidation>
    <dataValidation type="whole" operator="equal" allowBlank="1" showInputMessage="1" showErrorMessage="1" error="U kunt deze cel niet wijzigen" sqref="C8" xr:uid="{00000000-0002-0000-0200-000003000000}">
      <formula1>SUM(C6:C7)</formula1>
    </dataValidation>
  </dataValidations>
  <pageMargins left="0.7" right="0.7" top="0.75" bottom="0.75" header="0.3" footer="0.3"/>
  <pageSetup scale="9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terugnb1">
                <anchor moveWithCells="1" sizeWithCells="1">
                  <from>
                    <xdr:col>0</xdr:col>
                    <xdr:colOff>590550</xdr:colOff>
                    <xdr:row>1</xdr:row>
                    <xdr:rowOff>142875</xdr:rowOff>
                  </from>
                  <to>
                    <xdr:col>1</xdr:col>
                    <xdr:colOff>409575</xdr:colOff>
                    <xdr:row>3</xdr:row>
                    <xdr:rowOff>66675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4"/>
  <dimension ref="A1:R36"/>
  <sheetViews>
    <sheetView zoomScaleNormal="100" workbookViewId="0">
      <selection activeCell="C10" sqref="C10"/>
    </sheetView>
  </sheetViews>
  <sheetFormatPr defaultColWidth="0" defaultRowHeight="12.75" zeroHeight="1" x14ac:dyDescent="0.2"/>
  <cols>
    <col min="1" max="1" width="30.7109375" style="29" customWidth="1"/>
    <col min="2" max="2" width="15.42578125" style="29" customWidth="1"/>
    <col min="3" max="3" width="7.5703125" style="29" customWidth="1"/>
    <col min="4" max="13" width="9.28515625" style="29" customWidth="1"/>
    <col min="14" max="18" width="0" style="29" hidden="1" customWidth="1"/>
    <col min="19" max="16384" width="9.28515625" style="29" hidden="1"/>
  </cols>
  <sheetData>
    <row r="1" spans="1:16" s="16" customFormat="1" ht="15.75" x14ac:dyDescent="0.25">
      <c r="A1" s="14" t="s">
        <v>79</v>
      </c>
    </row>
    <row r="2" spans="1:16" x14ac:dyDescent="0.2">
      <c r="A2" s="16"/>
      <c r="B2" s="16"/>
      <c r="C2" s="16"/>
      <c r="D2" s="16"/>
      <c r="E2" s="16"/>
      <c r="F2" s="16"/>
      <c r="G2" s="16"/>
      <c r="H2" s="16"/>
      <c r="I2" s="16"/>
      <c r="J2" s="16"/>
      <c r="K2" s="16"/>
      <c r="L2" s="16"/>
      <c r="M2" s="16"/>
      <c r="N2" s="16"/>
      <c r="O2" s="16"/>
      <c r="P2" s="16"/>
    </row>
    <row r="3" spans="1:16" x14ac:dyDescent="0.2">
      <c r="A3" s="16"/>
      <c r="B3" s="16"/>
      <c r="C3" s="16"/>
      <c r="D3" s="16"/>
      <c r="E3" s="16"/>
      <c r="F3" s="16"/>
      <c r="G3" s="16"/>
      <c r="H3" s="16"/>
      <c r="I3" s="16"/>
      <c r="J3" s="16"/>
      <c r="K3" s="16"/>
      <c r="L3" s="16"/>
      <c r="M3" s="16"/>
      <c r="N3" s="16"/>
      <c r="O3" s="16"/>
      <c r="P3" s="16"/>
    </row>
    <row r="4" spans="1:16" x14ac:dyDescent="0.2">
      <c r="A4" s="16"/>
      <c r="B4" s="16"/>
      <c r="C4" s="16"/>
      <c r="D4" s="16"/>
      <c r="E4" s="16"/>
      <c r="F4" s="16"/>
      <c r="G4" s="16"/>
      <c r="H4" s="16"/>
      <c r="I4" s="16"/>
      <c r="J4" s="16"/>
      <c r="K4" s="16"/>
      <c r="L4" s="16"/>
      <c r="M4" s="16"/>
      <c r="N4" s="16"/>
      <c r="O4" s="16"/>
      <c r="P4" s="16"/>
    </row>
    <row r="5" spans="1:16" ht="13.5" thickBot="1" x14ac:dyDescent="0.25">
      <c r="A5" s="30" t="s">
        <v>79</v>
      </c>
      <c r="B5" s="16"/>
      <c r="C5" s="16"/>
      <c r="D5" s="16"/>
      <c r="E5" s="16"/>
      <c r="F5" s="16"/>
      <c r="G5" s="16"/>
      <c r="H5" s="16"/>
      <c r="I5" s="16"/>
      <c r="J5" s="16"/>
      <c r="K5" s="16"/>
      <c r="L5" s="16"/>
      <c r="M5" s="16"/>
      <c r="N5" s="16"/>
      <c r="O5" s="16"/>
      <c r="P5" s="16"/>
    </row>
    <row r="6" spans="1:16" x14ac:dyDescent="0.2">
      <c r="A6" s="16" t="s">
        <v>14</v>
      </c>
      <c r="B6" s="16"/>
      <c r="C6" s="31">
        <f>ROUND(40*Startgegevens!$B$3,0)</f>
        <v>40</v>
      </c>
      <c r="D6" s="16" t="s">
        <v>15</v>
      </c>
      <c r="E6" s="16"/>
      <c r="F6" s="16"/>
      <c r="G6" s="16"/>
      <c r="H6" s="16"/>
      <c r="I6" s="16"/>
      <c r="J6" s="16"/>
      <c r="K6" s="16"/>
      <c r="L6" s="16"/>
      <c r="M6" s="16"/>
      <c r="N6" s="16" t="str">
        <f>"U heeft jaarlijks recht op "&amp;C9&amp;" uur aan duurzame inzetbaarheid. Dit is opgebouwd uit een basisbudget van "&amp;C6&amp;" uur, een bijzonder budget van "&amp;C7&amp;" uur en een overgangsbudget van "&amp;C8&amp;" uur. "</f>
        <v xml:space="preserve">U heeft jaarlijks recht op 340 uur aan duurzame inzetbaarheid. Dit is opgebouwd uit een basisbudget van 40 uur, een bijzonder budget van 130 uur en een overgangsbudget van 170 uur. </v>
      </c>
      <c r="O6" s="16"/>
      <c r="P6" s="16"/>
    </row>
    <row r="7" spans="1:16" x14ac:dyDescent="0.2">
      <c r="A7" s="16" t="s">
        <v>16</v>
      </c>
      <c r="B7" s="16"/>
      <c r="C7" s="32">
        <f>ROUND(130*Startgegevens!$B$3,0)</f>
        <v>130</v>
      </c>
      <c r="D7" s="16" t="s">
        <v>15</v>
      </c>
      <c r="E7" s="16"/>
      <c r="F7" s="16"/>
      <c r="G7" s="16"/>
      <c r="H7" s="16"/>
      <c r="I7" s="16"/>
      <c r="J7" s="16"/>
      <c r="K7" s="16"/>
      <c r="L7" s="16"/>
      <c r="M7" s="16"/>
      <c r="N7" s="16" t="str">
        <f>"Wanneer u een deel van dit budget in wilt zetten voor verlof, betaald u over het bijzonder budget en het overgangsbudget een eigen bijdrage. Het overgangsbudget kan enkel ingezet worden voor verlof. "</f>
        <v xml:space="preserve">Wanneer u een deel van dit budget in wilt zetten voor verlof, betaald u over het bijzonder budget en het overgangsbudget een eigen bijdrage. Het overgangsbudget kan enkel ingezet worden voor verlof. </v>
      </c>
      <c r="O7" s="16"/>
      <c r="P7" s="16"/>
    </row>
    <row r="8" spans="1:16" x14ac:dyDescent="0.2">
      <c r="A8" s="16" t="s">
        <v>80</v>
      </c>
      <c r="B8" s="16"/>
      <c r="C8" s="32">
        <f>ROUND(170*Startgegevens!$B$3,0)</f>
        <v>170</v>
      </c>
      <c r="D8" s="16" t="s">
        <v>15</v>
      </c>
      <c r="E8" s="16"/>
      <c r="F8" s="16"/>
      <c r="G8" s="16"/>
      <c r="H8" s="16"/>
      <c r="I8" s="16"/>
      <c r="J8" s="16"/>
      <c r="K8" s="16"/>
      <c r="L8" s="16"/>
      <c r="M8" s="16"/>
      <c r="N8" s="16" t="str">
        <f>"Vult u in het eerste blauwe vak uw gewenst aantal uren verlof in. Dit moet liggen tussen de 0 en de "&amp;C9&amp;" uur. In het tweede blauwe vak moet u een keuze maken hoeveel uur van dit verlof u wilt putten uit het overgangsbudget. "</f>
        <v xml:space="preserve">Vult u in het eerste blauwe vak uw gewenst aantal uren verlof in. Dit moet liggen tussen de 0 en de 340 uur. In het tweede blauwe vak moet u een keuze maken hoeveel uur van dit verlof u wilt putten uit het overgangsbudget. </v>
      </c>
      <c r="O8" s="16"/>
      <c r="P8" s="16"/>
    </row>
    <row r="9" spans="1:16" ht="13.5" thickBot="1" x14ac:dyDescent="0.25">
      <c r="A9" s="16" t="s">
        <v>17</v>
      </c>
      <c r="B9" s="16"/>
      <c r="C9" s="33">
        <f>SUM(C6:C8)</f>
        <v>340</v>
      </c>
      <c r="D9" s="16" t="s">
        <v>15</v>
      </c>
      <c r="E9" s="16"/>
      <c r="F9" s="16"/>
      <c r="G9" s="16"/>
      <c r="H9" s="16"/>
      <c r="I9" s="16"/>
      <c r="J9" s="16"/>
      <c r="K9" s="16"/>
      <c r="L9" s="16"/>
      <c r="M9" s="16"/>
      <c r="N9" s="16" t="str">
        <f>"Een laag gebruik van het overgangsbudget zorgt voor een lage eigen bijdrage en een laag restant aan uren voor duurzame inzetbaarheid. "</f>
        <v xml:space="preserve">Een laag gebruik van het overgangsbudget zorgt voor een lage eigen bijdrage en een laag restant aan uren voor duurzame inzetbaarheid. </v>
      </c>
      <c r="O9" s="16"/>
      <c r="P9" s="16"/>
    </row>
    <row r="10" spans="1:16" x14ac:dyDescent="0.2">
      <c r="A10" s="16" t="s">
        <v>81</v>
      </c>
      <c r="B10" s="16"/>
      <c r="C10" s="34">
        <v>0</v>
      </c>
      <c r="D10" s="35" t="str">
        <f>"tussen 0 en "&amp;C9</f>
        <v>tussen 0 en 340</v>
      </c>
      <c r="E10" s="16"/>
      <c r="F10" s="16"/>
      <c r="G10" s="16"/>
      <c r="H10" s="16"/>
      <c r="I10" s="16"/>
      <c r="J10" s="16"/>
      <c r="K10" s="16"/>
      <c r="L10" s="16"/>
      <c r="M10" s="16"/>
      <c r="N10" s="16" t="str">
        <f>"Een hoog gebruik van het overgangsbudget zorgt voor een hoge eigen bijdrage, maar ook een hoog restant aan uren voor duurzame inzetbaarheid. "</f>
        <v xml:space="preserve">Een hoog gebruik van het overgangsbudget zorgt voor een hoge eigen bijdrage, maar ook een hoog restant aan uren voor duurzame inzetbaarheid. </v>
      </c>
      <c r="O10" s="16"/>
      <c r="P10" s="16"/>
    </row>
    <row r="11" spans="1:16" x14ac:dyDescent="0.2">
      <c r="A11" s="16" t="s">
        <v>82</v>
      </c>
      <c r="C11" s="34"/>
      <c r="D11" s="35" t="str">
        <f>IF(C10="","",("tussen "&amp;IF(C10&gt;C8,C10-C8,0)&amp;" en "&amp;IF(C10&lt;C8,C10,C8)))</f>
        <v>tussen 0 en 0</v>
      </c>
      <c r="E11" s="16"/>
      <c r="F11" s="16"/>
      <c r="G11" s="16"/>
      <c r="H11" s="16"/>
      <c r="I11" s="16"/>
      <c r="J11" s="16"/>
      <c r="K11" s="16"/>
      <c r="L11" s="16"/>
      <c r="M11" s="16"/>
      <c r="N11" s="16" t="str">
        <f>"Over de uren verlof die niet uit het overgangsbudget komen wordt een vaste verhouding geput uit het bijzonder budget dus betaald u over een vaste verhouding een eigen bijdrage. "</f>
        <v xml:space="preserve">Over de uren verlof die niet uit het overgangsbudget komen wordt een vaste verhouding geput uit het bijzonder budget dus betaald u over een vaste verhouding een eigen bijdrage. </v>
      </c>
      <c r="O11" s="16"/>
      <c r="P11" s="16"/>
    </row>
    <row r="12" spans="1:16" hidden="1" x14ac:dyDescent="0.2">
      <c r="A12" s="16"/>
      <c r="B12" s="16"/>
      <c r="C12" s="16"/>
      <c r="D12" s="16"/>
      <c r="E12" s="16"/>
      <c r="F12" s="16"/>
      <c r="G12" s="16"/>
      <c r="H12" s="16"/>
      <c r="I12" s="16"/>
      <c r="J12" s="16"/>
      <c r="K12" s="16"/>
      <c r="L12" s="16"/>
      <c r="M12" s="16"/>
      <c r="N12" s="16"/>
      <c r="O12" s="16"/>
      <c r="P12" s="16"/>
    </row>
    <row r="13" spans="1:16" ht="13.5" hidden="1" thickBot="1" x14ac:dyDescent="0.25">
      <c r="A13" s="36" t="s">
        <v>22</v>
      </c>
      <c r="B13" s="16"/>
      <c r="C13" s="16"/>
      <c r="D13" s="16"/>
      <c r="E13" s="16"/>
      <c r="F13" s="16"/>
      <c r="G13" s="16"/>
      <c r="H13" s="16"/>
      <c r="I13" s="16"/>
      <c r="J13" s="16"/>
      <c r="K13" s="16"/>
      <c r="L13" s="16"/>
      <c r="M13" s="16"/>
      <c r="N13" s="16"/>
      <c r="O13" s="16"/>
      <c r="P13" s="16"/>
    </row>
    <row r="14" spans="1:16" ht="13.5" hidden="1" thickBot="1" x14ac:dyDescent="0.25">
      <c r="A14" s="16" t="s">
        <v>23</v>
      </c>
      <c r="B14" s="16"/>
      <c r="C14" s="37" t="str">
        <f>IF(C10="","",IF(C11="","",(IF($C$10-$C$11&gt;0,($C$10-$C$11)*(40/170),0))))</f>
        <v/>
      </c>
      <c r="D14" s="16" t="s">
        <v>15</v>
      </c>
      <c r="E14" s="16"/>
      <c r="F14" s="16"/>
      <c r="G14" s="16"/>
      <c r="H14" s="16"/>
      <c r="I14" s="16"/>
      <c r="J14" s="16"/>
      <c r="K14" s="16"/>
      <c r="L14" s="16"/>
      <c r="M14" s="16"/>
      <c r="N14" s="16"/>
      <c r="O14" s="16"/>
      <c r="P14" s="16"/>
    </row>
    <row r="15" spans="1:16" ht="13.5" hidden="1" thickBot="1" x14ac:dyDescent="0.25">
      <c r="A15" s="16" t="s">
        <v>83</v>
      </c>
      <c r="B15" s="16"/>
      <c r="C15" s="38" t="str">
        <f>IF(C10="","",IF(C11="","",(IF($C$10-$C$11&gt;0,($C$10-$C$11)*(130/170),0))))</f>
        <v/>
      </c>
      <c r="D15" s="16" t="s">
        <v>15</v>
      </c>
      <c r="E15" s="16"/>
      <c r="F15" s="16"/>
      <c r="G15" s="16"/>
      <c r="H15" s="16"/>
      <c r="I15" s="16"/>
      <c r="J15" s="16"/>
      <c r="K15" s="16"/>
      <c r="L15" s="16"/>
      <c r="M15" s="16"/>
      <c r="N15" s="16"/>
      <c r="O15" s="16"/>
      <c r="P15" s="16"/>
    </row>
    <row r="16" spans="1:16" ht="13.5" hidden="1" thickBot="1" x14ac:dyDescent="0.25">
      <c r="A16" s="16" t="s">
        <v>84</v>
      </c>
      <c r="B16" s="16"/>
      <c r="C16" s="38" t="str">
        <f>IF(C10="","",IF(C11="","",(C11)))</f>
        <v/>
      </c>
      <c r="D16" s="16" t="s">
        <v>15</v>
      </c>
      <c r="F16" s="39" t="e">
        <f>C16+C15</f>
        <v>#VALUE!</v>
      </c>
      <c r="G16" s="16"/>
      <c r="H16" s="16"/>
      <c r="I16" s="16"/>
      <c r="J16" s="16"/>
      <c r="K16" s="16"/>
      <c r="L16" s="16"/>
      <c r="M16" s="16"/>
      <c r="N16" s="16"/>
      <c r="O16" s="16"/>
      <c r="P16" s="16"/>
    </row>
    <row r="17" spans="1:16" ht="13.5" hidden="1" thickBot="1" x14ac:dyDescent="0.25">
      <c r="A17" s="16" t="s">
        <v>25</v>
      </c>
      <c r="B17" s="16"/>
      <c r="C17" s="40" t="str">
        <f>IF(C10="","",IF(C11="","",(C6-C14+C7-C15)))</f>
        <v/>
      </c>
      <c r="D17" s="16" t="s">
        <v>15</v>
      </c>
      <c r="E17" s="16"/>
      <c r="F17" s="16"/>
      <c r="G17" s="16"/>
      <c r="H17" s="16"/>
      <c r="I17" s="16"/>
      <c r="J17" s="16"/>
      <c r="K17" s="16"/>
      <c r="L17" s="16"/>
      <c r="M17" s="16"/>
      <c r="N17" s="16"/>
      <c r="O17" s="16"/>
      <c r="P17" s="16"/>
    </row>
    <row r="18" spans="1:16" ht="13.5" hidden="1" thickBot="1" x14ac:dyDescent="0.25">
      <c r="A18" s="16"/>
      <c r="C18" s="16"/>
      <c r="D18" s="16"/>
      <c r="E18" s="16"/>
      <c r="F18" s="16"/>
      <c r="G18" s="16"/>
      <c r="H18" s="16"/>
      <c r="I18" s="16"/>
      <c r="J18" s="16"/>
      <c r="K18" s="16"/>
      <c r="L18" s="16"/>
      <c r="M18" s="16"/>
      <c r="N18" s="16"/>
      <c r="O18" s="16"/>
      <c r="P18" s="16"/>
    </row>
    <row r="19" spans="1:16" ht="13.5" hidden="1" thickBot="1" x14ac:dyDescent="0.25">
      <c r="A19" s="30" t="s">
        <v>26</v>
      </c>
      <c r="B19" s="41" t="str">
        <f>IF(C10="","Vul gewenst aantal uur verlof in",IF(C11="","Vul gewenst aantal uren overgangsbudget in",(((C16+C15)/1659)*Startgegevens!$B$3*(Startgegevens!$B$6+Startgegevens!$B$7))))</f>
        <v>Vul gewenst aantal uren overgangsbudget in</v>
      </c>
      <c r="C19" s="19" t="str">
        <f>Startgegevens!C6</f>
        <v>Loonpeil 1 juli 2026</v>
      </c>
      <c r="D19" s="16"/>
      <c r="E19" s="16"/>
      <c r="F19" s="16"/>
      <c r="G19" s="16"/>
      <c r="H19" s="16"/>
      <c r="I19" s="16"/>
      <c r="J19" s="16"/>
      <c r="K19" s="16"/>
      <c r="L19" s="16"/>
      <c r="M19" s="16"/>
      <c r="N19" s="16"/>
      <c r="O19" s="16"/>
      <c r="P19" s="16"/>
    </row>
    <row r="20" spans="1:16" hidden="1" x14ac:dyDescent="0.2">
      <c r="A20" s="30"/>
      <c r="B20" s="42"/>
      <c r="C20" s="16"/>
      <c r="D20" s="16"/>
      <c r="E20" s="16"/>
      <c r="F20" s="16"/>
      <c r="G20" s="16"/>
      <c r="H20" s="16"/>
      <c r="I20" s="16"/>
      <c r="J20" s="16"/>
      <c r="K20" s="16"/>
      <c r="L20" s="16"/>
      <c r="M20" s="16"/>
      <c r="N20" s="16"/>
      <c r="O20" s="16"/>
      <c r="P20" s="16"/>
    </row>
    <row r="21" spans="1:16" hidden="1" x14ac:dyDescent="0.2">
      <c r="A21" s="43" t="s">
        <v>27</v>
      </c>
      <c r="B21" s="16"/>
      <c r="C21" s="16"/>
      <c r="D21" s="16"/>
      <c r="E21" s="16"/>
      <c r="F21" s="16"/>
      <c r="G21" s="16"/>
      <c r="H21" s="16"/>
      <c r="I21" s="16"/>
      <c r="J21" s="16"/>
      <c r="K21" s="16"/>
      <c r="L21" s="16"/>
      <c r="M21" s="16"/>
      <c r="N21" s="16"/>
      <c r="O21" s="16"/>
      <c r="P21" s="16"/>
    </row>
    <row r="22" spans="1:16" ht="92.25" hidden="1" customHeight="1" x14ac:dyDescent="0.2">
      <c r="A22" s="82" t="str">
        <f>N6&amp;N7&amp;N8&amp;N9&amp;N10&amp;N11</f>
        <v xml:space="preserve">U heeft jaarlijks recht op 340 uur aan duurzame inzetbaarheid. Dit is opgebouwd uit een basisbudget van 40 uur, een bijzonder budget van 130 uur en een overgangsbudget van 170 uur. Wanneer u een deel van dit budget in wilt zetten voor verlof, betaald u over het bijzonder budget en het overgangsbudget een eigen bijdrage. Het overgangsbudget kan enkel ingezet worden voor verlof. Vult u in het eerste blauwe vak uw gewenst aantal uren verlof in. Dit moet liggen tussen de 0 en de 340 uur. In het tweede blauwe vak moet u een keuze maken hoeveel uur van dit verlof u wilt putten uit het overgangsbudget. Een laag gebruik van het overgangsbudget zorgt voor een lage eigen bijdrage en een laag restant aan uren voor duurzame inzetbaarheid. Een hoog gebruik van het overgangsbudget zorgt voor een hoge eigen bijdrage, maar ook een hoog restant aan uren voor duurzame inzetbaarheid. Over de uren verlof die niet uit het overgangsbudget komen wordt een vaste verhouding geput uit het bijzonder budget dus betaald u over een vaste verhouding een eigen bijdrage. </v>
      </c>
      <c r="B22" s="82"/>
      <c r="C22" s="82"/>
      <c r="D22" s="82"/>
      <c r="E22" s="82"/>
      <c r="F22" s="82"/>
      <c r="G22" s="82"/>
      <c r="H22" s="82"/>
      <c r="I22" s="82"/>
      <c r="J22" s="82"/>
      <c r="K22" s="82"/>
      <c r="L22" s="82"/>
      <c r="M22" s="16"/>
      <c r="N22" s="16"/>
      <c r="O22" s="16"/>
      <c r="P22" s="16"/>
    </row>
    <row r="23" spans="1:16" hidden="1" x14ac:dyDescent="0.2">
      <c r="A23" s="16"/>
      <c r="B23" s="16"/>
      <c r="C23" s="16"/>
      <c r="D23" s="16"/>
      <c r="E23" s="16"/>
      <c r="F23" s="16"/>
      <c r="G23" s="16"/>
      <c r="H23" s="16"/>
      <c r="I23" s="16"/>
      <c r="J23" s="16"/>
      <c r="K23" s="16"/>
      <c r="L23" s="16"/>
      <c r="M23" s="16"/>
      <c r="N23" s="16"/>
      <c r="O23" s="16"/>
      <c r="P23" s="16"/>
    </row>
    <row r="24" spans="1:16" hidden="1" x14ac:dyDescent="0.2">
      <c r="A24" s="44" t="s">
        <v>28</v>
      </c>
      <c r="B24" s="44"/>
      <c r="C24" s="45"/>
      <c r="D24" s="45"/>
      <c r="E24" s="46"/>
      <c r="F24" s="47"/>
      <c r="G24" s="47"/>
      <c r="H24" s="47"/>
      <c r="I24" s="47"/>
      <c r="J24" s="47"/>
      <c r="K24" s="46"/>
      <c r="L24" s="46"/>
      <c r="M24" s="48"/>
      <c r="N24" s="16"/>
      <c r="O24" s="16"/>
      <c r="P24" s="16"/>
    </row>
    <row r="25" spans="1:16" hidden="1" x14ac:dyDescent="0.2">
      <c r="A25" s="49"/>
      <c r="B25" s="49"/>
      <c r="C25" s="50"/>
      <c r="D25" s="50"/>
      <c r="E25" s="51"/>
      <c r="F25" s="52"/>
      <c r="G25" s="52"/>
      <c r="H25" s="52"/>
      <c r="I25" s="52"/>
      <c r="J25" s="52"/>
      <c r="K25" s="53"/>
      <c r="L25" s="53"/>
      <c r="M25" s="54"/>
      <c r="N25" s="16"/>
      <c r="O25" s="16"/>
      <c r="P25" s="16"/>
    </row>
    <row r="26" spans="1:16" hidden="1" x14ac:dyDescent="0.2">
      <c r="A26" s="51" t="s">
        <v>29</v>
      </c>
      <c r="B26" s="81"/>
      <c r="C26" s="81"/>
      <c r="D26" s="50"/>
      <c r="E26" s="51"/>
      <c r="F26" s="52"/>
      <c r="G26" s="52"/>
      <c r="H26" s="52"/>
      <c r="I26" s="52"/>
      <c r="J26" s="52"/>
      <c r="K26" s="53"/>
      <c r="L26" s="53"/>
      <c r="M26" s="53"/>
      <c r="N26" s="16"/>
      <c r="O26" s="16"/>
      <c r="P26" s="16"/>
    </row>
    <row r="27" spans="1:16" hidden="1" x14ac:dyDescent="0.2">
      <c r="A27" s="55" t="s">
        <v>30</v>
      </c>
      <c r="B27" s="81"/>
      <c r="C27" s="81"/>
      <c r="D27" s="55"/>
      <c r="E27" s="55"/>
      <c r="F27" s="55"/>
      <c r="G27" s="56"/>
      <c r="H27" s="55"/>
      <c r="I27" s="55"/>
      <c r="J27" s="55"/>
      <c r="K27" s="57"/>
      <c r="L27" s="57"/>
      <c r="M27" s="58"/>
      <c r="N27" s="16"/>
      <c r="O27" s="16"/>
      <c r="P27" s="16"/>
    </row>
    <row r="28" spans="1:16" x14ac:dyDescent="0.2">
      <c r="A28" s="55" t="s">
        <v>31</v>
      </c>
      <c r="B28" s="81"/>
      <c r="C28" s="81"/>
      <c r="D28" s="59"/>
      <c r="E28" s="59"/>
      <c r="F28" s="59"/>
      <c r="G28" s="60"/>
      <c r="H28" s="59"/>
      <c r="I28" s="59"/>
      <c r="J28" s="59"/>
      <c r="K28" s="59"/>
      <c r="L28" s="59"/>
      <c r="M28" s="59"/>
      <c r="N28" s="16"/>
      <c r="O28" s="16"/>
      <c r="P28" s="16"/>
    </row>
    <row r="29" spans="1:16" x14ac:dyDescent="0.2">
      <c r="A29" s="55"/>
      <c r="B29" s="49"/>
      <c r="C29" s="50"/>
      <c r="D29" s="59"/>
      <c r="E29" s="59"/>
      <c r="F29" s="59"/>
      <c r="G29" s="60"/>
      <c r="H29" s="59"/>
      <c r="I29" s="59"/>
      <c r="J29" s="59"/>
      <c r="K29" s="59"/>
      <c r="L29" s="59"/>
      <c r="M29" s="59"/>
      <c r="N29" s="16"/>
      <c r="O29" s="16"/>
      <c r="P29" s="16"/>
    </row>
    <row r="30" spans="1:16" x14ac:dyDescent="0.2">
      <c r="A30" s="59" t="s">
        <v>32</v>
      </c>
      <c r="B30" s="49"/>
      <c r="C30" s="50"/>
      <c r="D30" s="59"/>
      <c r="E30" s="61" t="s">
        <v>33</v>
      </c>
      <c r="F30" s="59"/>
      <c r="G30" s="62"/>
      <c r="H30" s="59"/>
      <c r="I30" s="59"/>
      <c r="J30" s="59"/>
      <c r="K30" s="59"/>
      <c r="L30" s="59"/>
      <c r="M30" s="59"/>
      <c r="N30" s="16"/>
      <c r="O30" s="16"/>
      <c r="P30" s="16"/>
    </row>
    <row r="31" spans="1:16" x14ac:dyDescent="0.2">
      <c r="A31" s="55" t="s">
        <v>34</v>
      </c>
      <c r="B31" s="81"/>
      <c r="C31" s="81"/>
      <c r="D31" s="59"/>
      <c r="E31" s="55" t="s">
        <v>34</v>
      </c>
      <c r="F31" s="63"/>
      <c r="G31" s="63"/>
      <c r="H31" s="81"/>
      <c r="I31" s="81"/>
      <c r="J31" s="81"/>
      <c r="K31" s="80"/>
      <c r="L31" s="80"/>
      <c r="M31" s="80"/>
      <c r="N31" s="16"/>
      <c r="O31" s="16"/>
      <c r="P31" s="16"/>
    </row>
    <row r="32" spans="1:16" x14ac:dyDescent="0.2">
      <c r="A32" s="55" t="s">
        <v>35</v>
      </c>
      <c r="B32" s="55"/>
      <c r="C32" s="55"/>
      <c r="D32" s="59"/>
      <c r="E32" s="55" t="s">
        <v>35</v>
      </c>
      <c r="F32" s="59"/>
      <c r="G32" s="62"/>
      <c r="H32" s="59"/>
      <c r="I32" s="59"/>
      <c r="J32" s="59"/>
      <c r="K32" s="80"/>
      <c r="L32" s="80"/>
      <c r="M32" s="80"/>
      <c r="N32" s="16"/>
      <c r="O32" s="16"/>
      <c r="P32" s="16"/>
    </row>
    <row r="33" spans="1:16" x14ac:dyDescent="0.2">
      <c r="A33" s="55"/>
      <c r="B33" s="55"/>
      <c r="C33" s="55"/>
      <c r="D33" s="59"/>
      <c r="E33" s="55"/>
      <c r="F33" s="59"/>
      <c r="G33" s="60"/>
      <c r="H33" s="59"/>
      <c r="I33" s="59"/>
      <c r="J33" s="59"/>
      <c r="K33" s="64"/>
      <c r="L33" s="64"/>
      <c r="M33" s="64"/>
      <c r="N33" s="16"/>
      <c r="O33" s="16"/>
      <c r="P33" s="16"/>
    </row>
    <row r="34" spans="1:16" x14ac:dyDescent="0.2">
      <c r="A34" s="55"/>
      <c r="B34" s="55"/>
      <c r="C34" s="55"/>
      <c r="D34" s="59"/>
      <c r="E34" s="55"/>
      <c r="F34" s="59"/>
      <c r="G34" s="62"/>
      <c r="H34" s="59"/>
      <c r="I34" s="59"/>
      <c r="J34" s="59"/>
      <c r="K34" s="64"/>
      <c r="L34" s="64"/>
      <c r="M34" s="64"/>
      <c r="N34" s="16"/>
      <c r="O34" s="16"/>
      <c r="P34" s="16"/>
    </row>
    <row r="35" spans="1:16" x14ac:dyDescent="0.2">
      <c r="A35" s="65"/>
      <c r="B35" s="65"/>
      <c r="C35" s="65"/>
      <c r="D35" s="64"/>
      <c r="E35" s="66"/>
      <c r="F35" s="66"/>
      <c r="G35" s="66"/>
      <c r="H35" s="66"/>
      <c r="I35" s="66"/>
      <c r="J35" s="67"/>
      <c r="K35" s="68"/>
      <c r="L35" s="68"/>
      <c r="M35" s="68"/>
    </row>
    <row r="36" spans="1:16" x14ac:dyDescent="0.2">
      <c r="A36" s="16"/>
      <c r="B36" s="16"/>
      <c r="C36" s="16"/>
      <c r="D36" s="16"/>
      <c r="E36" s="16"/>
      <c r="F36" s="16"/>
      <c r="G36" s="16"/>
      <c r="H36" s="16"/>
      <c r="I36" s="16"/>
      <c r="J36" s="16"/>
      <c r="K36" s="16"/>
      <c r="L36" s="16"/>
      <c r="M36" s="16"/>
    </row>
  </sheetData>
  <sheetProtection algorithmName="SHA-512" hashValue="HanSuwG5JqiQQRpkkV75mFAwf5IMdVNZaENlrMQg8ty+L79OQaCt19GO9Sca9OKQKFAGxe06XOMe8s4k2vHJgg==" saltValue="duZ2FuReiLt86BfFSwAolQ==" spinCount="100000" sheet="1" selectLockedCells="1"/>
  <mergeCells count="7">
    <mergeCell ref="A22:L22"/>
    <mergeCell ref="K31:M32"/>
    <mergeCell ref="B26:C26"/>
    <mergeCell ref="B27:C27"/>
    <mergeCell ref="B28:C28"/>
    <mergeCell ref="B31:C31"/>
    <mergeCell ref="H31:J31"/>
  </mergeCells>
  <conditionalFormatting sqref="B19">
    <cfRule type="containsText" dxfId="2" priority="1" operator="containsText" text="Vul gewenst aantal uren overgangsbudget in">
      <formula>NOT(ISERROR(SEARCH("Vul gewenst aantal uren overgangsbudget in",B19)))</formula>
    </cfRule>
    <cfRule type="containsText" dxfId="1" priority="2" operator="containsText" text="Vul gewenst aantal uur verlof in">
      <formula>NOT(ISERROR(SEARCH("Vul gewenst aantal uur verlof in",B19)))</formula>
    </cfRule>
    <cfRule type="cellIs" dxfId="0" priority="3" operator="greaterThan">
      <formula>0</formula>
    </cfRule>
  </conditionalFormatting>
  <dataValidations count="2">
    <dataValidation type="whole" allowBlank="1" showInputMessage="1" showErrorMessage="1" errorTitle="Ongeldige invoer" error="Voer minimaal 0 in en maximaal het totaal budget" sqref="C10" xr:uid="{00000000-0002-0000-0300-000000000000}">
      <formula1>0</formula1>
      <formula2>C9</formula2>
    </dataValidation>
    <dataValidation type="whole" showInputMessage="1" showErrorMessage="1" errorTitle="Onjuiste waarde" error="Dit is een onjuiste invoer._x000a_1. Overschrijdt u niet de maximale 170 uur?_x000a_2. Heeft u voldoende uur ingevuld om het totaal aantal uren verlof te kunnen bereiken?" sqref="C11" xr:uid="{00000000-0002-0000-0300-000001000000}">
      <formula1>IF(C10&gt;C8,C10-C8,0)</formula1>
      <formula2>IF(C10&lt;C8,C10,C8)</formula2>
    </dataValidation>
  </dataValidations>
  <pageMargins left="0.7" right="0.7" top="0.75" bottom="0.75" header="0.3" footer="0.3"/>
  <pageSetup paperSize="9" scale="87" orientation="landscape"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terugnb2">
                <anchor moveWithCells="1" sizeWithCells="1">
                  <from>
                    <xdr:col>0</xdr:col>
                    <xdr:colOff>590550</xdr:colOff>
                    <xdr:row>1</xdr:row>
                    <xdr:rowOff>152400</xdr:rowOff>
                  </from>
                  <to>
                    <xdr:col>1</xdr:col>
                    <xdr:colOff>409575</xdr:colOff>
                    <xdr:row>3</xdr:row>
                    <xdr:rowOff>95250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1c19477-f1f6-410c-97a0-cddd4b4d687f" xsi:nil="true"/>
    <SharedWithUsers xmlns="61c19477-f1f6-410c-97a0-cddd4b4d687f">
      <UserInfo>
        <DisplayName>Peter Wakker</DisplayName>
        <AccountId>1457</AccountId>
        <AccountType/>
      </UserInfo>
      <UserInfo>
        <DisplayName>Wim Boogaard</DisplayName>
        <AccountId>152</AccountId>
        <AccountType/>
      </UserInfo>
    </SharedWithUsers>
    <lcf76f155ced4ddcb4097134ff3c332f xmlns="ea9733b5-9f6b-4191-9590-7f69f3097d4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79184E842A3C647A7336ABD2530FE96" ma:contentTypeVersion="19" ma:contentTypeDescription="Een nieuw document maken." ma:contentTypeScope="" ma:versionID="1b718e38393a6dd7ca93bf9972f0ebf2">
  <xsd:schema xmlns:xsd="http://www.w3.org/2001/XMLSchema" xmlns:xs="http://www.w3.org/2001/XMLSchema" xmlns:p="http://schemas.microsoft.com/office/2006/metadata/properties" xmlns:ns2="ea9733b5-9f6b-4191-9590-7f69f3097d43" xmlns:ns3="61c19477-f1f6-410c-97a0-cddd4b4d687f" targetNamespace="http://schemas.microsoft.com/office/2006/metadata/properties" ma:root="true" ma:fieldsID="c304379eac1325d9769c8ac54866d2df" ns2:_="" ns3:_="">
    <xsd:import namespace="ea9733b5-9f6b-4191-9590-7f69f3097d43"/>
    <xsd:import namespace="61c19477-f1f6-410c-97a0-cddd4b4d68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a9733b5-9f6b-4191-9590-7f69f3097d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fbeeldingtags" ma:readOnly="false" ma:fieldId="{5cf76f15-5ced-4ddc-b409-7134ff3c332f}" ma:taxonomyMulti="true" ma:sspId="1defcf91-241b-40c9-8398-632e96a4233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1c19477-f1f6-410c-97a0-cddd4b4d687f" elementFormDefault="qualified">
    <xsd:import namespace="http://schemas.microsoft.com/office/2006/documentManagement/types"/>
    <xsd:import namespace="http://schemas.microsoft.com/office/infopath/2007/PartnerControls"/>
    <xsd:element name="SharedWithUsers" ma:index="16"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Gedeeld met details" ma:internalName="SharedWithDetails" ma:readOnly="true">
      <xsd:simpleType>
        <xsd:restriction base="dms:Note">
          <xsd:maxLength value="255"/>
        </xsd:restriction>
      </xsd:simpleType>
    </xsd:element>
    <xsd:element name="TaxCatchAll" ma:index="23" nillable="true" ma:displayName="Taxonomy Catch All Column" ma:hidden="true" ma:list="{e0c32789-6051-4d0b-809a-8f4daed161f4}" ma:internalName="TaxCatchAll" ma:showField="CatchAllData" ma:web="61c19477-f1f6-410c-97a0-cddd4b4d687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4B1E41A-CCBE-47E0-8197-47A27BE90B17}">
  <ds:schemaRefs>
    <ds:schemaRef ds:uri="http://www.w3.org/XML/1998/namespace"/>
    <ds:schemaRef ds:uri="http://purl.org/dc/terms/"/>
    <ds:schemaRef ds:uri="http://schemas.openxmlformats.org/package/2006/metadata/core-properties"/>
    <ds:schemaRef ds:uri="http://schemas.microsoft.com/office/2006/documentManagement/types"/>
    <ds:schemaRef ds:uri="ea9733b5-9f6b-4191-9590-7f69f3097d43"/>
    <ds:schemaRef ds:uri="http://schemas.microsoft.com/office/2006/metadata/properties"/>
    <ds:schemaRef ds:uri="http://purl.org/dc/elements/1.1/"/>
    <ds:schemaRef ds:uri="61c19477-f1f6-410c-97a0-cddd4b4d687f"/>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6DCF3956-5C3B-4A10-96BC-4A8209A9A7A5}">
  <ds:schemaRefs>
    <ds:schemaRef ds:uri="http://schemas.microsoft.com/sharepoint/v3/contenttype/forms"/>
  </ds:schemaRefs>
</ds:datastoreItem>
</file>

<file path=customXml/itemProps3.xml><?xml version="1.0" encoding="utf-8"?>
<ds:datastoreItem xmlns:ds="http://schemas.openxmlformats.org/officeDocument/2006/customXml" ds:itemID="{6BD61A80-FEE2-4EB8-84B7-8D64BD7427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a9733b5-9f6b-4191-9590-7f69f3097d43"/>
    <ds:schemaRef ds:uri="61c19477-f1f6-410c-97a0-cddd4b4d68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4059176-519e-4b69-9079-9cf473adb27c}" enabled="0" method="" siteId="{24059176-519e-4b69-9079-9cf473adb27c}"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5</vt:i4>
      </vt:variant>
      <vt:variant>
        <vt:lpstr>Benoemde bereiken</vt:lpstr>
      </vt:variant>
      <vt:variant>
        <vt:i4>1</vt:i4>
      </vt:variant>
    </vt:vector>
  </HeadingPairs>
  <TitlesOfParts>
    <vt:vector size="6" baseType="lpstr">
      <vt:lpstr>Startgegevens</vt:lpstr>
      <vt:lpstr>Nieuwe regeling</vt:lpstr>
      <vt:lpstr>2026</vt:lpstr>
      <vt:lpstr>Overgangsregeling 1</vt:lpstr>
      <vt:lpstr>Overgangsregeling 2</vt:lpstr>
      <vt:lpstr>'Overgangsregeling 2'!Afdrukbereik</vt:lpstr>
    </vt:vector>
  </TitlesOfParts>
  <Manager/>
  <Company>VGS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Sander den Hartog</dc:creator>
  <cp:keywords/>
  <dc:description/>
  <cp:lastModifiedBy>Hilbert Simonse</cp:lastModifiedBy>
  <cp:revision/>
  <dcterms:created xsi:type="dcterms:W3CDTF">2015-01-24T13:28:56Z</dcterms:created>
  <dcterms:modified xsi:type="dcterms:W3CDTF">2026-06-18T13:08:37Z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0x010100679184E842A3C647A7336ABD2530FE96</vt:lpwstr>
  </property>
  <property fmtid="{D5CDD505-2E9C-101B-9397-08002B2CF9AE}" pid="3" name="MediaServiceImageTags">
    <vt:lpwstr/>
  </property>
</Properties>
</file>