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lbertSimonse\Downloads\"/>
    </mc:Choice>
  </mc:AlternateContent>
  <xr:revisionPtr revIDLastSave="0" documentId="13_ncr:1_{65E3F99E-4F83-4709-A156-874CB8E4002E}" xr6:coauthVersionLast="47" xr6:coauthVersionMax="47" xr10:uidLastSave="{00000000-0000-0000-0000-000000000000}"/>
  <workbookProtection workbookAlgorithmName="SHA-512" workbookHashValue="SZtQTe2xJ1nEKk+TXdG1slJqOEnkipdAP2HsHuj59F3co9fL2FxaQhI8TPjRGC4me1zGjkbPKGBQzdDSCzoX2w==" workbookSaltValue="MES5exH/xSSMwWnDfAYHkQ==" workbookSpinCount="100000" lockStructure="1"/>
  <bookViews>
    <workbookView xWindow="19090" yWindow="-110" windowWidth="38620" windowHeight="21100" tabRatio="669" activeTab="5" xr2:uid="{00000000-000D-0000-FFFF-FFFF00000000}"/>
  </bookViews>
  <sheets>
    <sheet name="Toelichting" sheetId="2" r:id="rId1"/>
    <sheet name="0. BOSV 1e levensjaar" sheetId="7" r:id="rId2"/>
    <sheet name="1. BOSV 2e tm 4e levensjaar" sheetId="1" r:id="rId3"/>
    <sheet name="2. Onbetaald ouderschapsverlof" sheetId="5" r:id="rId4"/>
    <sheet name="3. Uitleg betaald oud.verlof" sheetId="6" r:id="rId5"/>
    <sheet name="4. Uitleg onbetaald oud.verlof" sheetId="4" r:id="rId6"/>
  </sheets>
  <definedNames>
    <definedName name="_xlnm.Print_Area" localSheetId="1">'0. BOSV 1e levensjaar'!$A$1:$K$163</definedName>
    <definedName name="_xlnm.Print_Area" localSheetId="2">'1. BOSV 2e tm 4e levensjaar'!$A$1:$K$163</definedName>
    <definedName name="_xlnm.Print_Area" localSheetId="3">'2. Onbetaald ouderschapsverlof'!$A$1:$V$163</definedName>
    <definedName name="_xlnm.Print_Area" localSheetId="5">'4. Uitleg onbetaald oud.verlof'!$A$1:$G$19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7" l="1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45" i="7"/>
  <c r="F46" i="7"/>
  <c r="F47" i="7"/>
  <c r="F48" i="7"/>
  <c r="F50" i="7"/>
  <c r="F51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D50" i="7"/>
  <c r="D51" i="7"/>
  <c r="D53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43" i="7"/>
  <c r="D44" i="7"/>
  <c r="D45" i="7"/>
  <c r="D46" i="7"/>
  <c r="D47" i="7"/>
  <c r="D48" i="7"/>
  <c r="C43" i="7"/>
  <c r="C44" i="7"/>
  <c r="C45" i="7"/>
  <c r="C46" i="7"/>
  <c r="C47" i="7"/>
  <c r="C48" i="7"/>
  <c r="C50" i="7"/>
  <c r="C51" i="7"/>
  <c r="C52" i="7"/>
  <c r="C53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40" i="7"/>
  <c r="B43" i="7"/>
  <c r="B44" i="7"/>
  <c r="B45" i="7"/>
  <c r="B46" i="7"/>
  <c r="B47" i="7"/>
  <c r="B48" i="7"/>
  <c r="B50" i="7"/>
  <c r="B51" i="7"/>
  <c r="B52" i="7"/>
  <c r="B53" i="7"/>
  <c r="C40" i="7"/>
  <c r="G71" i="7"/>
  <c r="G70" i="7"/>
  <c r="G65" i="1"/>
  <c r="G64" i="1"/>
  <c r="G56" i="1"/>
  <c r="G55" i="1"/>
  <c r="G54" i="1"/>
  <c r="G60" i="7"/>
  <c r="H31" i="7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F72" i="7"/>
  <c r="F71" i="7"/>
  <c r="F70" i="7"/>
  <c r="F69" i="7"/>
  <c r="F68" i="7"/>
  <c r="F67" i="7"/>
  <c r="F66" i="7"/>
  <c r="F62" i="7"/>
  <c r="F61" i="7"/>
  <c r="F60" i="7"/>
  <c r="F59" i="7"/>
  <c r="F58" i="7"/>
  <c r="F57" i="7"/>
  <c r="F55" i="7"/>
  <c r="F44" i="7"/>
  <c r="F43" i="7"/>
  <c r="F40" i="7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F63" i="1"/>
  <c r="F62" i="1"/>
  <c r="F61" i="1"/>
  <c r="F60" i="1"/>
  <c r="F59" i="1"/>
  <c r="E59" i="1"/>
  <c r="F58" i="1"/>
  <c r="E58" i="1"/>
  <c r="F57" i="1"/>
  <c r="E57" i="1"/>
  <c r="F56" i="1"/>
  <c r="E56" i="1"/>
  <c r="D56" i="1"/>
  <c r="F55" i="1"/>
  <c r="E55" i="1"/>
  <c r="F54" i="1"/>
  <c r="E54" i="1"/>
  <c r="F53" i="1"/>
  <c r="F52" i="1"/>
  <c r="F51" i="1"/>
  <c r="F50" i="1"/>
  <c r="F49" i="1"/>
  <c r="F48" i="1"/>
  <c r="E48" i="1"/>
  <c r="F47" i="1"/>
  <c r="F46" i="1"/>
  <c r="E46" i="1"/>
  <c r="F45" i="1"/>
  <c r="E45" i="1"/>
  <c r="F44" i="1"/>
  <c r="F43" i="1"/>
  <c r="F42" i="1"/>
  <c r="F41" i="1"/>
  <c r="F40" i="1"/>
  <c r="E40" i="1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38" i="5"/>
  <c r="G40" i="1"/>
  <c r="G41" i="1" s="1"/>
  <c r="G42" i="1" s="1"/>
  <c r="G43" i="1" s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G49" i="5"/>
  <c r="W39" i="1"/>
  <c r="X39" i="1"/>
  <c r="Y39" i="1"/>
  <c r="Z39" i="1"/>
  <c r="AA39" i="1"/>
  <c r="E40" i="7"/>
  <c r="G44" i="1" l="1"/>
  <c r="G45" i="1" s="1"/>
  <c r="G46" i="1" s="1"/>
  <c r="G47" i="1" s="1"/>
  <c r="G48" i="1" s="1"/>
  <c r="G49" i="1" s="1"/>
  <c r="G50" i="1" s="1"/>
  <c r="G51" i="1" s="1"/>
  <c r="G52" i="1" s="1"/>
  <c r="G53" i="1" s="1"/>
  <c r="G57" i="1" s="1"/>
  <c r="G58" i="1" s="1"/>
  <c r="G59" i="1" s="1"/>
  <c r="G60" i="1" s="1"/>
  <c r="G61" i="1" s="1"/>
  <c r="G62" i="1" s="1"/>
  <c r="G63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E60" i="1"/>
  <c r="E61" i="1"/>
  <c r="E62" i="1"/>
  <c r="E63" i="1"/>
  <c r="E49" i="1"/>
  <c r="E50" i="1"/>
  <c r="E51" i="1"/>
  <c r="E52" i="1"/>
  <c r="E47" i="1"/>
  <c r="E53" i="1"/>
  <c r="E42" i="1"/>
  <c r="E43" i="1"/>
  <c r="E44" i="1"/>
  <c r="E41" i="1"/>
  <c r="C72" i="1"/>
  <c r="B77" i="1"/>
  <c r="B69" i="1"/>
  <c r="C102" i="1"/>
  <c r="C80" i="1"/>
  <c r="C69" i="1"/>
  <c r="B74" i="1"/>
  <c r="C77" i="1"/>
  <c r="B71" i="1"/>
  <c r="C74" i="1"/>
  <c r="B79" i="1"/>
  <c r="C94" i="1"/>
  <c r="C87" i="1"/>
  <c r="B68" i="1"/>
  <c r="C71" i="1"/>
  <c r="B76" i="1"/>
  <c r="C79" i="1"/>
  <c r="C68" i="1"/>
  <c r="B73" i="1"/>
  <c r="C76" i="1"/>
  <c r="B81" i="1"/>
  <c r="C98" i="1"/>
  <c r="C86" i="1"/>
  <c r="B70" i="1"/>
  <c r="C73" i="1"/>
  <c r="B78" i="1"/>
  <c r="C81" i="1"/>
  <c r="B67" i="1"/>
  <c r="C70" i="1"/>
  <c r="B75" i="1"/>
  <c r="C78" i="1"/>
  <c r="C90" i="1"/>
  <c r="C67" i="1"/>
  <c r="B72" i="1"/>
  <c r="C75" i="1"/>
  <c r="B80" i="1"/>
  <c r="D59" i="1"/>
  <c r="D64" i="1"/>
  <c r="D61" i="1"/>
  <c r="D58" i="1"/>
  <c r="D63" i="1"/>
  <c r="D62" i="1"/>
  <c r="D60" i="1"/>
  <c r="D57" i="1"/>
  <c r="D83" i="1"/>
  <c r="D94" i="1"/>
  <c r="D93" i="1"/>
  <c r="D88" i="1"/>
  <c r="D100" i="1"/>
  <c r="D99" i="1"/>
  <c r="D87" i="1"/>
  <c r="D95" i="1"/>
  <c r="D98" i="1"/>
  <c r="D86" i="1"/>
  <c r="D97" i="1"/>
  <c r="D85" i="1"/>
  <c r="D96" i="1"/>
  <c r="D84" i="1"/>
  <c r="D91" i="1"/>
  <c r="D90" i="1"/>
  <c r="D82" i="1"/>
  <c r="D92" i="1"/>
  <c r="D89" i="1"/>
  <c r="F96" i="1"/>
  <c r="F124" i="1"/>
  <c r="F106" i="1"/>
  <c r="F85" i="1"/>
  <c r="F118" i="1"/>
  <c r="F90" i="1"/>
  <c r="F129" i="1"/>
  <c r="F111" i="1"/>
  <c r="F94" i="1"/>
  <c r="F84" i="1"/>
  <c r="F140" i="1"/>
  <c r="F134" i="1"/>
  <c r="F128" i="1"/>
  <c r="F122" i="1"/>
  <c r="F116" i="1"/>
  <c r="F110" i="1"/>
  <c r="F104" i="1"/>
  <c r="F99" i="1"/>
  <c r="F136" i="1"/>
  <c r="F135" i="1"/>
  <c r="F123" i="1"/>
  <c r="F89" i="1"/>
  <c r="F88" i="1"/>
  <c r="F83" i="1"/>
  <c r="F142" i="1"/>
  <c r="F117" i="1"/>
  <c r="F139" i="1"/>
  <c r="F133" i="1"/>
  <c r="F127" i="1"/>
  <c r="F121" i="1"/>
  <c r="F115" i="1"/>
  <c r="F109" i="1"/>
  <c r="F103" i="1"/>
  <c r="F98" i="1"/>
  <c r="F93" i="1"/>
  <c r="F95" i="1"/>
  <c r="F105" i="1"/>
  <c r="F87" i="1"/>
  <c r="F82" i="1"/>
  <c r="F138" i="1"/>
  <c r="F132" i="1"/>
  <c r="F126" i="1"/>
  <c r="F120" i="1"/>
  <c r="F114" i="1"/>
  <c r="F108" i="1"/>
  <c r="F102" i="1"/>
  <c r="F92" i="1"/>
  <c r="F101" i="1"/>
  <c r="F130" i="1"/>
  <c r="F100" i="1"/>
  <c r="F141" i="1"/>
  <c r="F97" i="1"/>
  <c r="F137" i="1"/>
  <c r="F131" i="1"/>
  <c r="F125" i="1"/>
  <c r="F119" i="1"/>
  <c r="F113" i="1"/>
  <c r="F107" i="1"/>
  <c r="F91" i="1"/>
  <c r="F86" i="1"/>
  <c r="F112" i="1"/>
  <c r="C138" i="1"/>
  <c r="C118" i="1"/>
  <c r="C100" i="1"/>
  <c r="C96" i="1"/>
  <c r="C92" i="1"/>
  <c r="C88" i="1"/>
  <c r="C142" i="1"/>
  <c r="C134" i="1"/>
  <c r="C110" i="1"/>
  <c r="C139" i="1"/>
  <c r="C135" i="1"/>
  <c r="C131" i="1"/>
  <c r="C127" i="1"/>
  <c r="C123" i="1"/>
  <c r="C119" i="1"/>
  <c r="C115" i="1"/>
  <c r="C111" i="1"/>
  <c r="C107" i="1"/>
  <c r="C103" i="1"/>
  <c r="C99" i="1"/>
  <c r="C95" i="1"/>
  <c r="C91" i="1"/>
  <c r="C126" i="1"/>
  <c r="C114" i="1"/>
  <c r="C141" i="1"/>
  <c r="C137" i="1"/>
  <c r="C133" i="1"/>
  <c r="C129" i="1"/>
  <c r="C125" i="1"/>
  <c r="C121" i="1"/>
  <c r="C117" i="1"/>
  <c r="C113" i="1"/>
  <c r="C109" i="1"/>
  <c r="C105" i="1"/>
  <c r="C101" i="1"/>
  <c r="C130" i="1"/>
  <c r="C106" i="1"/>
  <c r="C89" i="1"/>
  <c r="C122" i="1"/>
  <c r="C97" i="1"/>
  <c r="C93" i="1"/>
  <c r="C140" i="1"/>
  <c r="C136" i="1"/>
  <c r="C132" i="1"/>
  <c r="C128" i="1"/>
  <c r="C124" i="1"/>
  <c r="C120" i="1"/>
  <c r="C116" i="1"/>
  <c r="C112" i="1"/>
  <c r="C108" i="1"/>
  <c r="C104" i="1"/>
  <c r="D132" i="1"/>
  <c r="D134" i="1"/>
  <c r="D136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39" i="1"/>
  <c r="D131" i="1"/>
  <c r="D101" i="1"/>
  <c r="D133" i="1"/>
  <c r="D138" i="1"/>
  <c r="D141" i="1"/>
  <c r="D135" i="1"/>
  <c r="D140" i="1"/>
  <c r="D137" i="1"/>
  <c r="D142" i="1"/>
  <c r="H39" i="1"/>
  <c r="I39" i="1" s="1"/>
  <c r="AB164" i="7"/>
  <c r="Z164" i="7"/>
  <c r="AA164" i="7" s="1"/>
  <c r="W164" i="7"/>
  <c r="AA160" i="7"/>
  <c r="Z158" i="7"/>
  <c r="E146" i="7"/>
  <c r="W147" i="7" s="1"/>
  <c r="Z147" i="7" s="1"/>
  <c r="Z142" i="7"/>
  <c r="X142" i="7"/>
  <c r="AC141" i="7"/>
  <c r="Z141" i="7"/>
  <c r="X141" i="7"/>
  <c r="Z140" i="7"/>
  <c r="X140" i="7"/>
  <c r="Z139" i="7"/>
  <c r="X139" i="7"/>
  <c r="Z138" i="7"/>
  <c r="X138" i="7"/>
  <c r="Z137" i="7"/>
  <c r="X137" i="7"/>
  <c r="Z136" i="7"/>
  <c r="X136" i="7"/>
  <c r="Z135" i="7"/>
  <c r="X135" i="7"/>
  <c r="Z134" i="7"/>
  <c r="X134" i="7"/>
  <c r="Z133" i="7"/>
  <c r="X133" i="7"/>
  <c r="Z132" i="7"/>
  <c r="X132" i="7"/>
  <c r="Z131" i="7"/>
  <c r="X131" i="7"/>
  <c r="Z130" i="7"/>
  <c r="X130" i="7"/>
  <c r="Z129" i="7"/>
  <c r="X129" i="7"/>
  <c r="Z128" i="7"/>
  <c r="X128" i="7"/>
  <c r="Z127" i="7"/>
  <c r="X127" i="7"/>
  <c r="Z126" i="7"/>
  <c r="X126" i="7"/>
  <c r="Z125" i="7"/>
  <c r="X125" i="7"/>
  <c r="Z124" i="7"/>
  <c r="X124" i="7"/>
  <c r="Z123" i="7"/>
  <c r="X123" i="7"/>
  <c r="Z122" i="7"/>
  <c r="X122" i="7"/>
  <c r="Z121" i="7"/>
  <c r="X121" i="7"/>
  <c r="Z120" i="7"/>
  <c r="X120" i="7"/>
  <c r="Z119" i="7"/>
  <c r="X119" i="7"/>
  <c r="Z118" i="7"/>
  <c r="X118" i="7"/>
  <c r="Z117" i="7"/>
  <c r="X117" i="7"/>
  <c r="Z116" i="7"/>
  <c r="X116" i="7"/>
  <c r="Z115" i="7"/>
  <c r="X115" i="7"/>
  <c r="Z114" i="7"/>
  <c r="X114" i="7"/>
  <c r="Z113" i="7"/>
  <c r="X113" i="7"/>
  <c r="Z112" i="7"/>
  <c r="X112" i="7"/>
  <c r="Z111" i="7"/>
  <c r="X111" i="7"/>
  <c r="Z110" i="7"/>
  <c r="X110" i="7"/>
  <c r="Z109" i="7"/>
  <c r="X109" i="7"/>
  <c r="Z108" i="7"/>
  <c r="X108" i="7"/>
  <c r="Z107" i="7"/>
  <c r="X107" i="7"/>
  <c r="Z106" i="7"/>
  <c r="X106" i="7"/>
  <c r="Z105" i="7"/>
  <c r="X105" i="7"/>
  <c r="Z104" i="7"/>
  <c r="X104" i="7"/>
  <c r="Z103" i="7"/>
  <c r="X103" i="7"/>
  <c r="Z102" i="7"/>
  <c r="X102" i="7"/>
  <c r="Z101" i="7"/>
  <c r="X101" i="7"/>
  <c r="Z100" i="7"/>
  <c r="X100" i="7"/>
  <c r="Z99" i="7"/>
  <c r="X99" i="7"/>
  <c r="Z98" i="7"/>
  <c r="X98" i="7"/>
  <c r="Z97" i="7"/>
  <c r="X97" i="7"/>
  <c r="Z96" i="7"/>
  <c r="X96" i="7"/>
  <c r="Z95" i="7"/>
  <c r="X95" i="7"/>
  <c r="Z94" i="7"/>
  <c r="X94" i="7"/>
  <c r="Z93" i="7"/>
  <c r="X93" i="7"/>
  <c r="Z92" i="7"/>
  <c r="X92" i="7"/>
  <c r="Z91" i="7"/>
  <c r="X91" i="7"/>
  <c r="Z90" i="7"/>
  <c r="X90" i="7"/>
  <c r="Z89" i="7"/>
  <c r="X89" i="7"/>
  <c r="Z88" i="7"/>
  <c r="X88" i="7"/>
  <c r="Z87" i="7"/>
  <c r="X87" i="7"/>
  <c r="Z86" i="7"/>
  <c r="X86" i="7"/>
  <c r="Z85" i="7"/>
  <c r="X85" i="7"/>
  <c r="Z84" i="7"/>
  <c r="X84" i="7"/>
  <c r="Z83" i="7"/>
  <c r="X83" i="7"/>
  <c r="Z82" i="7"/>
  <c r="X82" i="7"/>
  <c r="Z81" i="7"/>
  <c r="X81" i="7"/>
  <c r="Z80" i="7"/>
  <c r="X80" i="7"/>
  <c r="Z79" i="7"/>
  <c r="X79" i="7"/>
  <c r="Z78" i="7"/>
  <c r="X78" i="7"/>
  <c r="Z77" i="7"/>
  <c r="X77" i="7"/>
  <c r="Z76" i="7"/>
  <c r="X76" i="7"/>
  <c r="Z75" i="7"/>
  <c r="X75" i="7"/>
  <c r="Z74" i="7"/>
  <c r="X74" i="7"/>
  <c r="W74" i="7"/>
  <c r="Z66" i="7"/>
  <c r="Z62" i="7"/>
  <c r="Z59" i="7"/>
  <c r="Z58" i="7"/>
  <c r="Z57" i="7"/>
  <c r="Z56" i="7"/>
  <c r="Z55" i="7"/>
  <c r="Z54" i="7"/>
  <c r="Z53" i="7"/>
  <c r="Z52" i="7"/>
  <c r="Z50" i="7"/>
  <c r="Z49" i="7"/>
  <c r="Z48" i="7"/>
  <c r="Z47" i="7"/>
  <c r="Z46" i="7"/>
  <c r="Z45" i="7"/>
  <c r="X45" i="7"/>
  <c r="W45" i="7"/>
  <c r="X44" i="7"/>
  <c r="W44" i="7"/>
  <c r="AA43" i="7"/>
  <c r="Z43" i="7"/>
  <c r="X43" i="7"/>
  <c r="W43" i="7"/>
  <c r="AA42" i="7"/>
  <c r="Z42" i="7"/>
  <c r="Y42" i="7"/>
  <c r="X42" i="7"/>
  <c r="W42" i="7"/>
  <c r="AA41" i="7"/>
  <c r="Z41" i="7"/>
  <c r="X41" i="7"/>
  <c r="W41" i="7"/>
  <c r="Z44" i="7"/>
  <c r="AA40" i="7"/>
  <c r="D40" i="7"/>
  <c r="W40" i="7"/>
  <c r="AA39" i="7"/>
  <c r="Z39" i="7"/>
  <c r="Y39" i="7"/>
  <c r="X39" i="7"/>
  <c r="W39" i="7"/>
  <c r="G34" i="7"/>
  <c r="U32" i="7" s="1"/>
  <c r="U28" i="7" s="1"/>
  <c r="AA33" i="7"/>
  <c r="Z33" i="7"/>
  <c r="Y33" i="7"/>
  <c r="X33" i="7"/>
  <c r="W33" i="7"/>
  <c r="B32" i="7"/>
  <c r="G31" i="7"/>
  <c r="J143" i="7" s="1"/>
  <c r="G30" i="7"/>
  <c r="AF28" i="7"/>
  <c r="AG28" i="7" s="1"/>
  <c r="AF27" i="7"/>
  <c r="AH27" i="7" s="1"/>
  <c r="I24" i="7"/>
  <c r="Y23" i="7"/>
  <c r="AA23" i="7" s="1"/>
  <c r="X16" i="7"/>
  <c r="W18" i="7" s="1"/>
  <c r="H28" i="7" s="1"/>
  <c r="H31" i="1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E39" i="5"/>
  <c r="E40" i="5"/>
  <c r="E41" i="5"/>
  <c r="E42" i="5"/>
  <c r="E43" i="5"/>
  <c r="E44" i="5"/>
  <c r="E45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C50" i="5"/>
  <c r="D38" i="5"/>
  <c r="F38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AA44" i="7" l="1"/>
  <c r="W76" i="7"/>
  <c r="W79" i="7"/>
  <c r="W86" i="7"/>
  <c r="W100" i="7"/>
  <c r="W84" i="7"/>
  <c r="W78" i="7"/>
  <c r="W94" i="7"/>
  <c r="W92" i="7"/>
  <c r="W95" i="7"/>
  <c r="W87" i="7"/>
  <c r="W82" i="7"/>
  <c r="W90" i="7"/>
  <c r="W98" i="7"/>
  <c r="W106" i="7"/>
  <c r="W114" i="7"/>
  <c r="W122" i="7"/>
  <c r="W130" i="7"/>
  <c r="W138" i="7"/>
  <c r="W111" i="7"/>
  <c r="W119" i="7"/>
  <c r="W77" i="7"/>
  <c r="W85" i="7"/>
  <c r="W93" i="7"/>
  <c r="W101" i="7"/>
  <c r="W109" i="7"/>
  <c r="W117" i="7"/>
  <c r="W125" i="7"/>
  <c r="W133" i="7"/>
  <c r="W141" i="7"/>
  <c r="W103" i="7"/>
  <c r="W127" i="7"/>
  <c r="W80" i="7"/>
  <c r="W88" i="7"/>
  <c r="W96" i="7"/>
  <c r="W104" i="7"/>
  <c r="W112" i="7"/>
  <c r="W120" i="7"/>
  <c r="W128" i="7"/>
  <c r="W136" i="7"/>
  <c r="W124" i="7"/>
  <c r="W135" i="7"/>
  <c r="W75" i="7"/>
  <c r="W83" i="7"/>
  <c r="W91" i="7"/>
  <c r="W99" i="7"/>
  <c r="W107" i="7"/>
  <c r="W115" i="7"/>
  <c r="W123" i="7"/>
  <c r="W131" i="7"/>
  <c r="W139" i="7"/>
  <c r="W116" i="7"/>
  <c r="W108" i="7"/>
  <c r="W132" i="7"/>
  <c r="W140" i="7"/>
  <c r="W102" i="7"/>
  <c r="W110" i="7"/>
  <c r="W118" i="7"/>
  <c r="W126" i="7"/>
  <c r="W134" i="7"/>
  <c r="W81" i="7"/>
  <c r="W89" i="7"/>
  <c r="W97" i="7"/>
  <c r="W105" i="7"/>
  <c r="W113" i="7"/>
  <c r="W121" i="7"/>
  <c r="W129" i="7"/>
  <c r="W137" i="7"/>
  <c r="W142" i="7"/>
  <c r="AB33" i="7"/>
  <c r="J39" i="1"/>
  <c r="AA74" i="7"/>
  <c r="Y51" i="7"/>
  <c r="Y86" i="7"/>
  <c r="Y91" i="7"/>
  <c r="Y92" i="7"/>
  <c r="Y128" i="7"/>
  <c r="Y50" i="7"/>
  <c r="Y56" i="7"/>
  <c r="Y62" i="7"/>
  <c r="Y66" i="7"/>
  <c r="Y75" i="7"/>
  <c r="Y90" i="7"/>
  <c r="Y96" i="7"/>
  <c r="Y103" i="7"/>
  <c r="Y108" i="7"/>
  <c r="Y114" i="7"/>
  <c r="Y122" i="7"/>
  <c r="Y127" i="7"/>
  <c r="Y138" i="7"/>
  <c r="Y80" i="7"/>
  <c r="Y41" i="7"/>
  <c r="H41" i="7" s="1"/>
  <c r="Y46" i="7"/>
  <c r="Y47" i="7"/>
  <c r="Y55" i="7"/>
  <c r="Y61" i="7"/>
  <c r="Y70" i="7"/>
  <c r="Y79" i="7"/>
  <c r="Y85" i="7"/>
  <c r="Y95" i="7"/>
  <c r="Y102" i="7"/>
  <c r="Y113" i="7"/>
  <c r="Y121" i="7"/>
  <c r="Y126" i="7"/>
  <c r="Y132" i="7"/>
  <c r="Y137" i="7"/>
  <c r="Y123" i="7"/>
  <c r="Y133" i="7"/>
  <c r="Y54" i="7"/>
  <c r="Y60" i="7"/>
  <c r="Y65" i="7"/>
  <c r="Y74" i="7"/>
  <c r="Y84" i="7"/>
  <c r="Y100" i="7"/>
  <c r="Y101" i="7"/>
  <c r="Y107" i="7"/>
  <c r="Y112" i="7"/>
  <c r="Y120" i="7"/>
  <c r="Y125" i="7"/>
  <c r="Y142" i="7"/>
  <c r="Y97" i="7"/>
  <c r="Y109" i="7"/>
  <c r="Y45" i="7"/>
  <c r="Y49" i="7"/>
  <c r="Y69" i="7"/>
  <c r="Y73" i="7"/>
  <c r="Y83" i="7"/>
  <c r="Y88" i="7"/>
  <c r="Y89" i="7"/>
  <c r="Y94" i="7"/>
  <c r="Y99" i="7"/>
  <c r="Y117" i="7"/>
  <c r="Y118" i="7"/>
  <c r="Y119" i="7"/>
  <c r="Y136" i="7"/>
  <c r="Y141" i="7"/>
  <c r="Y58" i="7"/>
  <c r="Y59" i="7"/>
  <c r="Y64" i="7"/>
  <c r="Y68" i="7"/>
  <c r="Y78" i="7"/>
  <c r="Y87" i="7"/>
  <c r="Y106" i="7"/>
  <c r="Y111" i="7"/>
  <c r="Y116" i="7"/>
  <c r="Y124" i="7"/>
  <c r="Y131" i="7"/>
  <c r="Y135" i="7"/>
  <c r="Y140" i="7"/>
  <c r="Y44" i="7"/>
  <c r="Y53" i="7"/>
  <c r="Y67" i="7"/>
  <c r="Y72" i="7"/>
  <c r="Y77" i="7"/>
  <c r="Y81" i="7"/>
  <c r="Y82" i="7"/>
  <c r="Y93" i="7"/>
  <c r="Y98" i="7"/>
  <c r="Y134" i="7"/>
  <c r="Y43" i="7"/>
  <c r="H43" i="7" s="1"/>
  <c r="Y48" i="7"/>
  <c r="Y52" i="7"/>
  <c r="Y57" i="7"/>
  <c r="Y63" i="7"/>
  <c r="Y71" i="7"/>
  <c r="Y76" i="7"/>
  <c r="Y104" i="7"/>
  <c r="Y105" i="7"/>
  <c r="Y110" i="7"/>
  <c r="Y115" i="7"/>
  <c r="Y129" i="7"/>
  <c r="Y130" i="7"/>
  <c r="Y139" i="7"/>
  <c r="H39" i="7"/>
  <c r="I39" i="7" s="1"/>
  <c r="J39" i="7" s="1"/>
  <c r="H42" i="7"/>
  <c r="AI31" i="7"/>
  <c r="AJ31" i="7"/>
  <c r="Z23" i="7"/>
  <c r="AB23" i="7"/>
  <c r="AC33" i="7"/>
  <c r="AF31" i="7"/>
  <c r="H34" i="7"/>
  <c r="Y40" i="7"/>
  <c r="AE31" i="7"/>
  <c r="X40" i="7"/>
  <c r="AG31" i="7"/>
  <c r="Z40" i="7"/>
  <c r="AK31" i="7"/>
  <c r="W31" i="7"/>
  <c r="AH31" i="7"/>
  <c r="G35" i="7"/>
  <c r="W27" i="7" s="1"/>
  <c r="U31" i="7"/>
  <c r="W146" i="7"/>
  <c r="W148" i="7"/>
  <c r="G30" i="1"/>
  <c r="H74" i="7" l="1"/>
  <c r="H44" i="7"/>
  <c r="AA45" i="7"/>
  <c r="H45" i="7" s="1"/>
  <c r="D143" i="7"/>
  <c r="H40" i="7"/>
  <c r="I40" i="7" s="1"/>
  <c r="J40" i="7" s="1"/>
  <c r="Y24" i="7"/>
  <c r="H29" i="7" s="1"/>
  <c r="I28" i="7" s="1"/>
  <c r="X156" i="7"/>
  <c r="W149" i="7"/>
  <c r="W152" i="7" s="1"/>
  <c r="W156" i="7"/>
  <c r="X152" i="7"/>
  <c r="I27" i="7"/>
  <c r="I147" i="7"/>
  <c r="AA155" i="7"/>
  <c r="I36" i="7"/>
  <c r="I35" i="7"/>
  <c r="I34" i="7"/>
  <c r="H29" i="5"/>
  <c r="G46" i="7" l="1"/>
  <c r="AA46" i="7"/>
  <c r="I41" i="7"/>
  <c r="I42" i="7" s="1"/>
  <c r="Y152" i="7"/>
  <c r="G28" i="5"/>
  <c r="W47" i="7" l="1"/>
  <c r="X47" i="7"/>
  <c r="W46" i="7"/>
  <c r="X46" i="7"/>
  <c r="G47" i="7"/>
  <c r="J41" i="7"/>
  <c r="I43" i="7"/>
  <c r="J42" i="7"/>
  <c r="Y21" i="5"/>
  <c r="Z21" i="5" s="1"/>
  <c r="Y23" i="1"/>
  <c r="AA23" i="1" s="1"/>
  <c r="B38" i="5"/>
  <c r="W38" i="5" s="1"/>
  <c r="X38" i="5"/>
  <c r="Y38" i="5"/>
  <c r="Z38" i="5"/>
  <c r="AA38" i="5"/>
  <c r="W41" i="1"/>
  <c r="Z40" i="1"/>
  <c r="C42" i="6"/>
  <c r="C43" i="6" s="1"/>
  <c r="G14" i="6"/>
  <c r="G17" i="6" s="1"/>
  <c r="G18" i="6" s="1"/>
  <c r="F14" i="6"/>
  <c r="F17" i="6" s="1"/>
  <c r="F18" i="6" s="1"/>
  <c r="E14" i="6"/>
  <c r="E17" i="6" s="1"/>
  <c r="E18" i="6" s="1"/>
  <c r="D14" i="6"/>
  <c r="D17" i="6" s="1"/>
  <c r="D18" i="6" s="1"/>
  <c r="C14" i="6"/>
  <c r="C17" i="6" s="1"/>
  <c r="C18" i="6" s="1"/>
  <c r="G38" i="5"/>
  <c r="G32" i="5"/>
  <c r="I22" i="5"/>
  <c r="I24" i="1"/>
  <c r="E144" i="5"/>
  <c r="W144" i="5" s="1"/>
  <c r="W37" i="5"/>
  <c r="X37" i="5"/>
  <c r="Y37" i="5"/>
  <c r="Z37" i="5"/>
  <c r="AA37" i="5"/>
  <c r="AB162" i="5"/>
  <c r="Z162" i="5"/>
  <c r="AA162" i="5" s="1"/>
  <c r="W162" i="5"/>
  <c r="Z158" i="5"/>
  <c r="AA158" i="5" s="1"/>
  <c r="Z156" i="5"/>
  <c r="V156" i="5"/>
  <c r="G29" i="5"/>
  <c r="J141" i="5" s="1"/>
  <c r="AC139" i="5"/>
  <c r="W31" i="5"/>
  <c r="X31" i="5"/>
  <c r="Y31" i="5"/>
  <c r="Z31" i="5"/>
  <c r="AA31" i="5"/>
  <c r="B30" i="5"/>
  <c r="AF25" i="5"/>
  <c r="AH25" i="5" s="1"/>
  <c r="AF26" i="5"/>
  <c r="AG26" i="5" s="1"/>
  <c r="X15" i="5"/>
  <c r="W17" i="5" s="1"/>
  <c r="H26" i="5" s="1"/>
  <c r="W40" i="1"/>
  <c r="Y40" i="1"/>
  <c r="AA40" i="1"/>
  <c r="G34" i="1"/>
  <c r="H34" i="1" s="1"/>
  <c r="E146" i="1"/>
  <c r="W146" i="1" s="1"/>
  <c r="AC141" i="1"/>
  <c r="G31" i="1"/>
  <c r="AC33" i="1" s="1"/>
  <c r="AB164" i="1"/>
  <c r="Z164" i="1"/>
  <c r="AA164" i="1" s="1"/>
  <c r="W164" i="1"/>
  <c r="Z160" i="1"/>
  <c r="AA160" i="1" s="1"/>
  <c r="Z158" i="1"/>
  <c r="U31" i="1"/>
  <c r="AF27" i="1"/>
  <c r="AH27" i="1" s="1"/>
  <c r="AJ31" i="1" s="1"/>
  <c r="AF28" i="1"/>
  <c r="AG28" i="1" s="1"/>
  <c r="B32" i="1"/>
  <c r="X16" i="1"/>
  <c r="W18" i="1" s="1"/>
  <c r="H28" i="1" s="1"/>
  <c r="W33" i="1"/>
  <c r="X33" i="1"/>
  <c r="Y33" i="1"/>
  <c r="Z33" i="1"/>
  <c r="AA33" i="1"/>
  <c r="H46" i="7" l="1"/>
  <c r="G39" i="5"/>
  <c r="B39" i="5"/>
  <c r="W39" i="5" s="1"/>
  <c r="AA47" i="7"/>
  <c r="H47" i="7" s="1"/>
  <c r="G48" i="7"/>
  <c r="AA48" i="7"/>
  <c r="G47" i="5"/>
  <c r="I44" i="7"/>
  <c r="J43" i="7"/>
  <c r="C51" i="5"/>
  <c r="U30" i="5"/>
  <c r="U26" i="5" s="1"/>
  <c r="H32" i="5"/>
  <c r="I32" i="5" s="1"/>
  <c r="AB21" i="5"/>
  <c r="Y41" i="1"/>
  <c r="Z41" i="1"/>
  <c r="I34" i="1"/>
  <c r="Y41" i="5"/>
  <c r="AA41" i="5"/>
  <c r="AA45" i="5"/>
  <c r="Y45" i="5"/>
  <c r="Z45" i="5"/>
  <c r="X45" i="5"/>
  <c r="Y40" i="5"/>
  <c r="AA40" i="5"/>
  <c r="Y39" i="5"/>
  <c r="AA39" i="5"/>
  <c r="X44" i="5"/>
  <c r="Z44" i="5"/>
  <c r="X43" i="5"/>
  <c r="Z43" i="5"/>
  <c r="X42" i="5"/>
  <c r="Z42" i="5"/>
  <c r="X41" i="5"/>
  <c r="Z41" i="5"/>
  <c r="X40" i="5"/>
  <c r="Z40" i="5"/>
  <c r="X39" i="5"/>
  <c r="Z39" i="5"/>
  <c r="Y44" i="5"/>
  <c r="AA44" i="5"/>
  <c r="Y43" i="5"/>
  <c r="AA43" i="5"/>
  <c r="Y42" i="5"/>
  <c r="AA42" i="5"/>
  <c r="AB31" i="5"/>
  <c r="H37" i="5"/>
  <c r="I37" i="5" s="1"/>
  <c r="J37" i="5" s="1"/>
  <c r="G33" i="5"/>
  <c r="W25" i="5" s="1"/>
  <c r="AC31" i="5"/>
  <c r="X41" i="1"/>
  <c r="AA41" i="1"/>
  <c r="J143" i="1"/>
  <c r="AK29" i="5"/>
  <c r="AF29" i="5"/>
  <c r="AE29" i="5"/>
  <c r="W146" i="5"/>
  <c r="U32" i="1"/>
  <c r="U28" i="1" s="1"/>
  <c r="AK31" i="1"/>
  <c r="AH31" i="1"/>
  <c r="AF31" i="1"/>
  <c r="AE31" i="1"/>
  <c r="AG31" i="1"/>
  <c r="W148" i="1"/>
  <c r="W147" i="1"/>
  <c r="X156" i="1" s="1"/>
  <c r="W31" i="1"/>
  <c r="W145" i="5"/>
  <c r="W154" i="5" s="1"/>
  <c r="AG29" i="5"/>
  <c r="AI31" i="1"/>
  <c r="AJ29" i="5"/>
  <c r="H38" i="5"/>
  <c r="AA21" i="5"/>
  <c r="AB33" i="1"/>
  <c r="X40" i="1"/>
  <c r="H40" i="1" s="1"/>
  <c r="I40" i="1" s="1"/>
  <c r="J40" i="1" s="1"/>
  <c r="G35" i="1"/>
  <c r="W27" i="1" s="1"/>
  <c r="W29" i="5"/>
  <c r="U29" i="5"/>
  <c r="AI29" i="5"/>
  <c r="AH29" i="5"/>
  <c r="Z23" i="1"/>
  <c r="AB23" i="1"/>
  <c r="G40" i="5" l="1"/>
  <c r="B40" i="5"/>
  <c r="W40" i="5" s="1"/>
  <c r="H40" i="5" s="1"/>
  <c r="W48" i="7"/>
  <c r="X49" i="7"/>
  <c r="W49" i="7"/>
  <c r="X48" i="7"/>
  <c r="H41" i="1"/>
  <c r="I41" i="1" s="1"/>
  <c r="J41" i="1" s="1"/>
  <c r="AA49" i="7"/>
  <c r="G48" i="5"/>
  <c r="Z52" i="1"/>
  <c r="AA52" i="1"/>
  <c r="Z51" i="1"/>
  <c r="AA51" i="1"/>
  <c r="Y24" i="1"/>
  <c r="H29" i="1" s="1"/>
  <c r="I28" i="1" s="1"/>
  <c r="I45" i="7"/>
  <c r="J44" i="7"/>
  <c r="C52" i="5"/>
  <c r="W42" i="1"/>
  <c r="X42" i="1"/>
  <c r="Y22" i="5"/>
  <c r="H27" i="5" s="1"/>
  <c r="I26" i="5" s="1"/>
  <c r="Y42" i="1"/>
  <c r="I36" i="1"/>
  <c r="I147" i="1"/>
  <c r="I35" i="1"/>
  <c r="AA155" i="1"/>
  <c r="I25" i="5"/>
  <c r="I145" i="5"/>
  <c r="AA153" i="5"/>
  <c r="H39" i="5"/>
  <c r="I34" i="5"/>
  <c r="I33" i="5"/>
  <c r="AA46" i="5"/>
  <c r="Z46" i="5"/>
  <c r="I38" i="5"/>
  <c r="J38" i="5" s="1"/>
  <c r="W156" i="1"/>
  <c r="I27" i="1"/>
  <c r="Z147" i="1"/>
  <c r="W149" i="1" s="1"/>
  <c r="W152" i="1" s="1"/>
  <c r="Z145" i="5"/>
  <c r="X154" i="5"/>
  <c r="G41" i="5" l="1"/>
  <c r="B41" i="5"/>
  <c r="W41" i="5" s="1"/>
  <c r="H41" i="5" s="1"/>
  <c r="H48" i="7"/>
  <c r="H49" i="7"/>
  <c r="W50" i="7"/>
  <c r="X50" i="7"/>
  <c r="AA50" i="7"/>
  <c r="G50" i="5"/>
  <c r="I46" i="7"/>
  <c r="J45" i="7"/>
  <c r="C53" i="5"/>
  <c r="Z43" i="1"/>
  <c r="W43" i="1"/>
  <c r="X43" i="1"/>
  <c r="AA43" i="1"/>
  <c r="Y43" i="1"/>
  <c r="I39" i="5"/>
  <c r="I40" i="5" s="1"/>
  <c r="W46" i="5"/>
  <c r="X46" i="5"/>
  <c r="AA47" i="5"/>
  <c r="Y47" i="5"/>
  <c r="X47" i="5"/>
  <c r="Z47" i="5"/>
  <c r="Y46" i="5"/>
  <c r="AA42" i="1"/>
  <c r="Z42" i="1"/>
  <c r="H42" i="1" s="1"/>
  <c r="I42" i="1" s="1"/>
  <c r="J42" i="1" s="1"/>
  <c r="X152" i="1"/>
  <c r="Y152" i="1" s="1"/>
  <c r="W147" i="5"/>
  <c r="W150" i="5" s="1"/>
  <c r="X150" i="5"/>
  <c r="AA51" i="7" l="1"/>
  <c r="I41" i="5"/>
  <c r="J41" i="5" s="1"/>
  <c r="G42" i="5"/>
  <c r="B42" i="5"/>
  <c r="W42" i="5" s="1"/>
  <c r="H42" i="5" s="1"/>
  <c r="H50" i="7"/>
  <c r="X51" i="7"/>
  <c r="W51" i="7"/>
  <c r="H43" i="1"/>
  <c r="I43" i="1" s="1"/>
  <c r="J43" i="1" s="1"/>
  <c r="F52" i="7"/>
  <c r="W51" i="1"/>
  <c r="G51" i="5"/>
  <c r="I47" i="7"/>
  <c r="J46" i="7"/>
  <c r="K46" i="7" s="1"/>
  <c r="C54" i="5"/>
  <c r="X44" i="1"/>
  <c r="AA44" i="1"/>
  <c r="J39" i="5"/>
  <c r="J40" i="5"/>
  <c r="X52" i="1"/>
  <c r="Y44" i="1"/>
  <c r="Z48" i="5"/>
  <c r="X48" i="5"/>
  <c r="AA48" i="5"/>
  <c r="Y48" i="5"/>
  <c r="W48" i="5"/>
  <c r="W47" i="5"/>
  <c r="H47" i="5" s="1"/>
  <c r="H46" i="5"/>
  <c r="W44" i="1"/>
  <c r="Y150" i="5"/>
  <c r="Z51" i="7" l="1"/>
  <c r="H51" i="7" s="1"/>
  <c r="I42" i="5"/>
  <c r="J42" i="5" s="1"/>
  <c r="G43" i="5"/>
  <c r="B43" i="5"/>
  <c r="W43" i="5" s="1"/>
  <c r="H43" i="5" s="1"/>
  <c r="F53" i="7"/>
  <c r="AA52" i="7"/>
  <c r="X51" i="1"/>
  <c r="W52" i="1"/>
  <c r="G52" i="5"/>
  <c r="I48" i="7"/>
  <c r="J47" i="7"/>
  <c r="K47" i="7" s="1"/>
  <c r="C55" i="5"/>
  <c r="Z45" i="1"/>
  <c r="W45" i="1"/>
  <c r="X45" i="1"/>
  <c r="Y45" i="1"/>
  <c r="H48" i="5"/>
  <c r="X49" i="5"/>
  <c r="Y49" i="5"/>
  <c r="Z44" i="1"/>
  <c r="H44" i="1" s="1"/>
  <c r="I44" i="1" s="1"/>
  <c r="I43" i="5" l="1"/>
  <c r="J43" i="5" s="1"/>
  <c r="G44" i="5"/>
  <c r="B44" i="5"/>
  <c r="W44" i="5" s="1"/>
  <c r="H44" i="5" s="1"/>
  <c r="X52" i="7"/>
  <c r="X53" i="7"/>
  <c r="W53" i="7"/>
  <c r="W52" i="7"/>
  <c r="J44" i="1"/>
  <c r="G53" i="7"/>
  <c r="AA53" i="7"/>
  <c r="G53" i="5"/>
  <c r="I49" i="7"/>
  <c r="J48" i="7"/>
  <c r="K48" i="7" s="1"/>
  <c r="C56" i="5"/>
  <c r="Z46" i="1"/>
  <c r="X46" i="1"/>
  <c r="AA46" i="1"/>
  <c r="Y46" i="1"/>
  <c r="AA49" i="5"/>
  <c r="W49" i="5"/>
  <c r="Z50" i="5"/>
  <c r="AA50" i="5"/>
  <c r="Z49" i="5"/>
  <c r="W46" i="1"/>
  <c r="AA45" i="1"/>
  <c r="H45" i="1" s="1"/>
  <c r="I45" i="1" s="1"/>
  <c r="H52" i="7" l="1"/>
  <c r="I44" i="5"/>
  <c r="J44" i="5" s="1"/>
  <c r="K44" i="5" s="1"/>
  <c r="G46" i="5"/>
  <c r="B45" i="5"/>
  <c r="W45" i="5" s="1"/>
  <c r="H45" i="5" s="1"/>
  <c r="H53" i="7"/>
  <c r="X54" i="7"/>
  <c r="B54" i="7"/>
  <c r="W54" i="7" s="1"/>
  <c r="H46" i="1"/>
  <c r="I46" i="1" s="1"/>
  <c r="J46" i="1" s="1"/>
  <c r="J45" i="1"/>
  <c r="AA54" i="7"/>
  <c r="G54" i="5"/>
  <c r="I50" i="7"/>
  <c r="J49" i="7"/>
  <c r="K49" i="7" s="1"/>
  <c r="W47" i="1"/>
  <c r="Y47" i="1"/>
  <c r="W50" i="5"/>
  <c r="X50" i="5"/>
  <c r="H49" i="5"/>
  <c r="Y50" i="5"/>
  <c r="X51" i="5"/>
  <c r="AA51" i="5"/>
  <c r="Y51" i="5"/>
  <c r="X47" i="1"/>
  <c r="I45" i="5" l="1"/>
  <c r="I46" i="5" s="1"/>
  <c r="H54" i="7"/>
  <c r="B55" i="7"/>
  <c r="W55" i="7" s="1"/>
  <c r="X55" i="7"/>
  <c r="F56" i="7"/>
  <c r="AA55" i="7"/>
  <c r="G55" i="5"/>
  <c r="I51" i="7"/>
  <c r="J50" i="7"/>
  <c r="K50" i="7" s="1"/>
  <c r="X48" i="1"/>
  <c r="W48" i="1"/>
  <c r="AA48" i="1"/>
  <c r="Y48" i="1"/>
  <c r="Z48" i="1"/>
  <c r="K46" i="1"/>
  <c r="Z52" i="5"/>
  <c r="X52" i="5"/>
  <c r="AA52" i="5"/>
  <c r="Y52" i="5"/>
  <c r="W52" i="5"/>
  <c r="Z51" i="5"/>
  <c r="W51" i="5"/>
  <c r="H50" i="5"/>
  <c r="AA47" i="1"/>
  <c r="Z47" i="1"/>
  <c r="H47" i="1" l="1"/>
  <c r="I47" i="1" s="1"/>
  <c r="J47" i="1" s="1"/>
  <c r="J45" i="5"/>
  <c r="K45" i="5" s="1"/>
  <c r="H55" i="7"/>
  <c r="X56" i="7"/>
  <c r="B56" i="7"/>
  <c r="W56" i="7" s="1"/>
  <c r="H48" i="1"/>
  <c r="AA56" i="7"/>
  <c r="G56" i="5"/>
  <c r="I52" i="7"/>
  <c r="J51" i="7"/>
  <c r="K51" i="7" s="1"/>
  <c r="H51" i="5"/>
  <c r="H52" i="5"/>
  <c r="Z53" i="5"/>
  <c r="X53" i="5"/>
  <c r="Y53" i="5"/>
  <c r="AA53" i="5"/>
  <c r="X49" i="1"/>
  <c r="W49" i="1"/>
  <c r="Y49" i="1"/>
  <c r="Y51" i="1"/>
  <c r="H51" i="1" s="1"/>
  <c r="Y52" i="1"/>
  <c r="H52" i="1" s="1"/>
  <c r="I47" i="5"/>
  <c r="J46" i="5"/>
  <c r="K46" i="5" s="1"/>
  <c r="I48" i="1" l="1"/>
  <c r="J48" i="1" s="1"/>
  <c r="K48" i="1" s="1"/>
  <c r="H56" i="7"/>
  <c r="X57" i="7"/>
  <c r="B57" i="7"/>
  <c r="W57" i="7" s="1"/>
  <c r="G57" i="7"/>
  <c r="B58" i="7" s="1"/>
  <c r="AA57" i="7"/>
  <c r="G57" i="5"/>
  <c r="I53" i="7"/>
  <c r="J52" i="7"/>
  <c r="K52" i="7" s="1"/>
  <c r="K47" i="1"/>
  <c r="W53" i="5"/>
  <c r="H53" i="5" s="1"/>
  <c r="AA54" i="5"/>
  <c r="Y54" i="5"/>
  <c r="W54" i="5"/>
  <c r="Z54" i="5"/>
  <c r="X54" i="5"/>
  <c r="Z53" i="1"/>
  <c r="AA53" i="1"/>
  <c r="AA50" i="1"/>
  <c r="X50" i="1"/>
  <c r="W50" i="1"/>
  <c r="Z50" i="1"/>
  <c r="Y50" i="1"/>
  <c r="AA49" i="1"/>
  <c r="Z49" i="1"/>
  <c r="Y53" i="1"/>
  <c r="I48" i="5"/>
  <c r="J47" i="5"/>
  <c r="K47" i="5" s="1"/>
  <c r="H49" i="1" l="1"/>
  <c r="I49" i="1" s="1"/>
  <c r="J49" i="1" s="1"/>
  <c r="K49" i="1" s="1"/>
  <c r="H57" i="7"/>
  <c r="W58" i="7"/>
  <c r="X58" i="7"/>
  <c r="H50" i="1"/>
  <c r="AA58" i="7"/>
  <c r="G58" i="5"/>
  <c r="I54" i="7"/>
  <c r="J53" i="7"/>
  <c r="K53" i="7" s="1"/>
  <c r="H54" i="5"/>
  <c r="AA55" i="5"/>
  <c r="Y55" i="5"/>
  <c r="W55" i="5"/>
  <c r="Z55" i="5"/>
  <c r="X55" i="5"/>
  <c r="Z54" i="1"/>
  <c r="X54" i="1"/>
  <c r="W54" i="1"/>
  <c r="W53" i="1"/>
  <c r="X53" i="1"/>
  <c r="Y54" i="1"/>
  <c r="I49" i="5"/>
  <c r="J48" i="5"/>
  <c r="K48" i="5" s="1"/>
  <c r="I50" i="1" l="1"/>
  <c r="I51" i="1" s="1"/>
  <c r="H58" i="7"/>
  <c r="W59" i="7"/>
  <c r="X59" i="7"/>
  <c r="H53" i="1"/>
  <c r="G59" i="7"/>
  <c r="AA59" i="7"/>
  <c r="G59" i="5"/>
  <c r="I55" i="7"/>
  <c r="J54" i="7"/>
  <c r="K54" i="7" s="1"/>
  <c r="H55" i="5"/>
  <c r="AA56" i="5"/>
  <c r="Y56" i="5"/>
  <c r="W56" i="5"/>
  <c r="Z56" i="5"/>
  <c r="X56" i="5"/>
  <c r="AA54" i="1"/>
  <c r="H54" i="1" s="1"/>
  <c r="AA55" i="1"/>
  <c r="W55" i="1"/>
  <c r="Y55" i="1"/>
  <c r="I50" i="5"/>
  <c r="J49" i="5"/>
  <c r="K49" i="5" s="1"/>
  <c r="J50" i="1" l="1"/>
  <c r="K50" i="1" s="1"/>
  <c r="Z60" i="7"/>
  <c r="H59" i="7"/>
  <c r="W60" i="7"/>
  <c r="X60" i="7"/>
  <c r="J51" i="1"/>
  <c r="I52" i="1"/>
  <c r="Z61" i="7"/>
  <c r="AA60" i="7"/>
  <c r="G60" i="5"/>
  <c r="I56" i="7"/>
  <c r="J55" i="7"/>
  <c r="K55" i="7" s="1"/>
  <c r="H56" i="5"/>
  <c r="AA57" i="5"/>
  <c r="Y57" i="5"/>
  <c r="W57" i="5"/>
  <c r="Z57" i="5"/>
  <c r="X57" i="5"/>
  <c r="Z56" i="1"/>
  <c r="AA56" i="1"/>
  <c r="Z55" i="1"/>
  <c r="X56" i="1"/>
  <c r="X55" i="1"/>
  <c r="Y56" i="1"/>
  <c r="I51" i="5"/>
  <c r="J50" i="5"/>
  <c r="K50" i="5" s="1"/>
  <c r="H60" i="7" l="1"/>
  <c r="X61" i="7"/>
  <c r="W61" i="7"/>
  <c r="H55" i="1"/>
  <c r="I53" i="1"/>
  <c r="J52" i="1"/>
  <c r="K52" i="1" s="1"/>
  <c r="AA61" i="7"/>
  <c r="G61" i="5"/>
  <c r="I57" i="7"/>
  <c r="J56" i="7"/>
  <c r="K56" i="7" s="1"/>
  <c r="K51" i="1"/>
  <c r="H57" i="5"/>
  <c r="AA58" i="5"/>
  <c r="Y58" i="5"/>
  <c r="W58" i="5"/>
  <c r="Z58" i="5"/>
  <c r="X58" i="5"/>
  <c r="W57" i="1"/>
  <c r="W56" i="1"/>
  <c r="H56" i="1" s="1"/>
  <c r="Y57" i="1"/>
  <c r="I52" i="5"/>
  <c r="J51" i="5"/>
  <c r="K51" i="5" s="1"/>
  <c r="H61" i="7" l="1"/>
  <c r="X62" i="7"/>
  <c r="W62" i="7"/>
  <c r="J53" i="1"/>
  <c r="K53" i="1" s="1"/>
  <c r="I54" i="1"/>
  <c r="G62" i="7"/>
  <c r="AA62" i="7"/>
  <c r="G62" i="5"/>
  <c r="I58" i="7"/>
  <c r="J57" i="7"/>
  <c r="K57" i="7" s="1"/>
  <c r="AA59" i="5"/>
  <c r="Y59" i="5"/>
  <c r="W59" i="5"/>
  <c r="X59" i="5"/>
  <c r="Z59" i="5"/>
  <c r="H58" i="5"/>
  <c r="AA57" i="1"/>
  <c r="Z58" i="1"/>
  <c r="AA58" i="1"/>
  <c r="Z57" i="1"/>
  <c r="X58" i="1"/>
  <c r="X57" i="1"/>
  <c r="Y58" i="1"/>
  <c r="I53" i="5"/>
  <c r="J52" i="5"/>
  <c r="K52" i="5" s="1"/>
  <c r="F63" i="7" l="1"/>
  <c r="AA63" i="7" s="1"/>
  <c r="H62" i="7"/>
  <c r="X63" i="7"/>
  <c r="W63" i="7"/>
  <c r="H57" i="1"/>
  <c r="I55" i="1"/>
  <c r="J54" i="1"/>
  <c r="K54" i="1" s="1"/>
  <c r="G63" i="7"/>
  <c r="G63" i="5"/>
  <c r="I59" i="7"/>
  <c r="J58" i="7"/>
  <c r="K58" i="7" s="1"/>
  <c r="H59" i="5"/>
  <c r="Z60" i="5"/>
  <c r="X60" i="5"/>
  <c r="AA60" i="5"/>
  <c r="Y60" i="5"/>
  <c r="W60" i="5"/>
  <c r="AA59" i="1"/>
  <c r="W59" i="1"/>
  <c r="W58" i="1"/>
  <c r="H58" i="1" s="1"/>
  <c r="Y59" i="1"/>
  <c r="I54" i="5"/>
  <c r="J53" i="5"/>
  <c r="K53" i="5" s="1"/>
  <c r="Z63" i="7" l="1"/>
  <c r="H63" i="7" s="1"/>
  <c r="F64" i="7"/>
  <c r="AA64" i="7" s="1"/>
  <c r="Z64" i="7"/>
  <c r="X64" i="7"/>
  <c r="W64" i="7"/>
  <c r="I56" i="1"/>
  <c r="J55" i="1"/>
  <c r="K55" i="1" s="1"/>
  <c r="G64" i="7"/>
  <c r="G64" i="5"/>
  <c r="I60" i="7"/>
  <c r="J59" i="7"/>
  <c r="K59" i="7" s="1"/>
  <c r="H60" i="5"/>
  <c r="Z61" i="5"/>
  <c r="X61" i="5"/>
  <c r="AA61" i="5"/>
  <c r="Y61" i="5"/>
  <c r="W61" i="5"/>
  <c r="AA60" i="1"/>
  <c r="Z60" i="1"/>
  <c r="Z59" i="1"/>
  <c r="X59" i="1"/>
  <c r="X60" i="1"/>
  <c r="Y60" i="1"/>
  <c r="I55" i="5"/>
  <c r="J54" i="5"/>
  <c r="K54" i="5" s="1"/>
  <c r="F65" i="7" l="1"/>
  <c r="AA65" i="7" s="1"/>
  <c r="Z65" i="7"/>
  <c r="H64" i="7"/>
  <c r="X65" i="7"/>
  <c r="W65" i="7"/>
  <c r="H59" i="1"/>
  <c r="I57" i="1"/>
  <c r="J56" i="1"/>
  <c r="K56" i="1" s="1"/>
  <c r="G65" i="5"/>
  <c r="I61" i="7"/>
  <c r="J60" i="7"/>
  <c r="K60" i="7" s="1"/>
  <c r="H61" i="5"/>
  <c r="Z62" i="5"/>
  <c r="X62" i="5"/>
  <c r="AA62" i="5"/>
  <c r="Y62" i="5"/>
  <c r="W62" i="5"/>
  <c r="AA61" i="1"/>
  <c r="X61" i="1"/>
  <c r="W61" i="1"/>
  <c r="W60" i="1"/>
  <c r="H60" i="1" s="1"/>
  <c r="Y61" i="1"/>
  <c r="I56" i="5"/>
  <c r="J55" i="5"/>
  <c r="K55" i="5" s="1"/>
  <c r="H65" i="7" l="1"/>
  <c r="W66" i="7"/>
  <c r="X66" i="7"/>
  <c r="I58" i="1"/>
  <c r="J57" i="1"/>
  <c r="K57" i="1" s="1"/>
  <c r="G66" i="7"/>
  <c r="AA66" i="7"/>
  <c r="G66" i="5"/>
  <c r="I62" i="7"/>
  <c r="J61" i="7"/>
  <c r="K61" i="7" s="1"/>
  <c r="H62" i="5"/>
  <c r="Z63" i="5"/>
  <c r="X63" i="5"/>
  <c r="AA63" i="5"/>
  <c r="Y63" i="5"/>
  <c r="W63" i="5"/>
  <c r="Z61" i="1"/>
  <c r="H61" i="1" s="1"/>
  <c r="AA62" i="1"/>
  <c r="Z62" i="1"/>
  <c r="X62" i="1"/>
  <c r="W62" i="1"/>
  <c r="Y62" i="1"/>
  <c r="I57" i="5"/>
  <c r="J56" i="5"/>
  <c r="K56" i="5" s="1"/>
  <c r="Z67" i="7" l="1"/>
  <c r="H66" i="7"/>
  <c r="W67" i="7"/>
  <c r="X67" i="7"/>
  <c r="H62" i="1"/>
  <c r="I59" i="1"/>
  <c r="J58" i="1"/>
  <c r="K58" i="1" s="1"/>
  <c r="G67" i="7"/>
  <c r="Z68" i="7" s="1"/>
  <c r="AA67" i="7"/>
  <c r="G67" i="5"/>
  <c r="I63" i="7"/>
  <c r="J62" i="7"/>
  <c r="K62" i="7" s="1"/>
  <c r="H63" i="5"/>
  <c r="Z64" i="5"/>
  <c r="X64" i="5"/>
  <c r="AA64" i="5"/>
  <c r="Y64" i="5"/>
  <c r="W64" i="5"/>
  <c r="AA63" i="1"/>
  <c r="Z63" i="1"/>
  <c r="X63" i="1"/>
  <c r="W63" i="1"/>
  <c r="Y63" i="1"/>
  <c r="I58" i="5"/>
  <c r="J57" i="5"/>
  <c r="K57" i="5" s="1"/>
  <c r="H67" i="7" l="1"/>
  <c r="X68" i="7"/>
  <c r="W68" i="7"/>
  <c r="H63" i="1"/>
  <c r="J59" i="1"/>
  <c r="K59" i="1" s="1"/>
  <c r="I60" i="1"/>
  <c r="G68" i="7"/>
  <c r="AA68" i="7"/>
  <c r="G68" i="5"/>
  <c r="I64" i="7"/>
  <c r="J63" i="7"/>
  <c r="K63" i="7" s="1"/>
  <c r="H64" i="5"/>
  <c r="Z65" i="5"/>
  <c r="X65" i="5"/>
  <c r="W65" i="5"/>
  <c r="Y65" i="5"/>
  <c r="AA65" i="5"/>
  <c r="Z64" i="1"/>
  <c r="AA64" i="1"/>
  <c r="X64" i="1"/>
  <c r="W64" i="1"/>
  <c r="Y64" i="1"/>
  <c r="I59" i="5"/>
  <c r="J58" i="5"/>
  <c r="K58" i="5" s="1"/>
  <c r="Z69" i="7" l="1"/>
  <c r="H68" i="7"/>
  <c r="X69" i="7"/>
  <c r="W69" i="7"/>
  <c r="H64" i="1"/>
  <c r="I61" i="1"/>
  <c r="J60" i="1"/>
  <c r="K60" i="1" s="1"/>
  <c r="G69" i="7"/>
  <c r="Z70" i="7" s="1"/>
  <c r="AA69" i="7"/>
  <c r="G69" i="5"/>
  <c r="I65" i="7"/>
  <c r="J64" i="7"/>
  <c r="K64" i="7" s="1"/>
  <c r="H65" i="5"/>
  <c r="AA66" i="5"/>
  <c r="Y66" i="5"/>
  <c r="W66" i="5"/>
  <c r="Z66" i="5"/>
  <c r="X66" i="5"/>
  <c r="Z65" i="1"/>
  <c r="AA65" i="1"/>
  <c r="X65" i="1"/>
  <c r="W65" i="1"/>
  <c r="Y65" i="1"/>
  <c r="I60" i="5"/>
  <c r="J59" i="5"/>
  <c r="K59" i="5" s="1"/>
  <c r="H69" i="7" l="1"/>
  <c r="X70" i="7"/>
  <c r="W70" i="7"/>
  <c r="H65" i="1"/>
  <c r="I62" i="1"/>
  <c r="J61" i="1"/>
  <c r="K61" i="1" s="1"/>
  <c r="Z71" i="7"/>
  <c r="AA70" i="7"/>
  <c r="G70" i="5"/>
  <c r="I66" i="7"/>
  <c r="J65" i="7"/>
  <c r="K65" i="7" s="1"/>
  <c r="AA67" i="5"/>
  <c r="Y67" i="5"/>
  <c r="W67" i="5"/>
  <c r="Z67" i="5"/>
  <c r="X67" i="5"/>
  <c r="H66" i="5"/>
  <c r="Z66" i="1"/>
  <c r="AA66" i="1"/>
  <c r="X66" i="1"/>
  <c r="W66" i="1"/>
  <c r="Y66" i="1"/>
  <c r="I61" i="5"/>
  <c r="J60" i="5"/>
  <c r="K60" i="5" s="1"/>
  <c r="H70" i="7" l="1"/>
  <c r="X71" i="7"/>
  <c r="W71" i="7"/>
  <c r="H66" i="1"/>
  <c r="I63" i="1"/>
  <c r="J62" i="1"/>
  <c r="K62" i="1" s="1"/>
  <c r="Z72" i="7"/>
  <c r="AA71" i="7"/>
  <c r="G71" i="5"/>
  <c r="I67" i="7"/>
  <c r="J66" i="7"/>
  <c r="K66" i="7" s="1"/>
  <c r="H67" i="5"/>
  <c r="AA68" i="5"/>
  <c r="Y68" i="5"/>
  <c r="W68" i="5"/>
  <c r="Z68" i="5"/>
  <c r="X68" i="5"/>
  <c r="Z67" i="1"/>
  <c r="AA67" i="1"/>
  <c r="X67" i="1"/>
  <c r="W67" i="1"/>
  <c r="Y67" i="1"/>
  <c r="I62" i="5"/>
  <c r="J61" i="5"/>
  <c r="K61" i="5" s="1"/>
  <c r="H71" i="7" l="1"/>
  <c r="X72" i="7"/>
  <c r="W72" i="7"/>
  <c r="H67" i="1"/>
  <c r="I64" i="1"/>
  <c r="J63" i="1"/>
  <c r="K63" i="1" s="1"/>
  <c r="G72" i="7"/>
  <c r="Z73" i="7" s="1"/>
  <c r="AA72" i="7"/>
  <c r="G72" i="5"/>
  <c r="I68" i="7"/>
  <c r="J67" i="7"/>
  <c r="K67" i="7" s="1"/>
  <c r="H68" i="5"/>
  <c r="AA69" i="5"/>
  <c r="Y69" i="5"/>
  <c r="W69" i="5"/>
  <c r="Z69" i="5"/>
  <c r="X69" i="5"/>
  <c r="Z68" i="1"/>
  <c r="AA68" i="1"/>
  <c r="W68" i="1"/>
  <c r="X68" i="1"/>
  <c r="Y68" i="1"/>
  <c r="I63" i="5"/>
  <c r="J62" i="5"/>
  <c r="K62" i="5" s="1"/>
  <c r="E143" i="7" l="1"/>
  <c r="H72" i="7"/>
  <c r="H68" i="1"/>
  <c r="I65" i="1"/>
  <c r="J64" i="1"/>
  <c r="K64" i="1" s="1"/>
  <c r="G74" i="7"/>
  <c r="G73" i="5"/>
  <c r="I69" i="7"/>
  <c r="J68" i="7"/>
  <c r="K68" i="7" s="1"/>
  <c r="H69" i="5"/>
  <c r="AA70" i="5"/>
  <c r="Y70" i="5"/>
  <c r="W70" i="5"/>
  <c r="Z70" i="5"/>
  <c r="X70" i="5"/>
  <c r="Z69" i="1"/>
  <c r="AA69" i="1"/>
  <c r="W69" i="1"/>
  <c r="X69" i="1"/>
  <c r="Y69" i="1"/>
  <c r="I64" i="5"/>
  <c r="J63" i="5"/>
  <c r="K63" i="5" s="1"/>
  <c r="W73" i="7" l="1"/>
  <c r="B143" i="7"/>
  <c r="X73" i="7"/>
  <c r="C143" i="7"/>
  <c r="H69" i="1"/>
  <c r="I66" i="1"/>
  <c r="J65" i="1"/>
  <c r="K65" i="1" s="1"/>
  <c r="G75" i="7"/>
  <c r="AA75" i="7"/>
  <c r="H75" i="7" s="1"/>
  <c r="AA73" i="7"/>
  <c r="G74" i="5"/>
  <c r="I70" i="7"/>
  <c r="J69" i="7"/>
  <c r="K69" i="7" s="1"/>
  <c r="AA71" i="5"/>
  <c r="Y71" i="5"/>
  <c r="W71" i="5"/>
  <c r="X71" i="5"/>
  <c r="Z71" i="5"/>
  <c r="H70" i="5"/>
  <c r="AA70" i="1"/>
  <c r="Z70" i="1"/>
  <c r="W70" i="1"/>
  <c r="X70" i="1"/>
  <c r="Y70" i="1"/>
  <c r="I65" i="5"/>
  <c r="J64" i="5"/>
  <c r="K64" i="5" s="1"/>
  <c r="H73" i="7" l="1"/>
  <c r="H70" i="1"/>
  <c r="I67" i="1"/>
  <c r="J66" i="1"/>
  <c r="K66" i="1" s="1"/>
  <c r="G76" i="7"/>
  <c r="G75" i="5"/>
  <c r="I71" i="7"/>
  <c r="J70" i="7"/>
  <c r="K70" i="7" s="1"/>
  <c r="H71" i="5"/>
  <c r="Z72" i="5"/>
  <c r="X72" i="5"/>
  <c r="AA72" i="5"/>
  <c r="Y72" i="5"/>
  <c r="W72" i="5"/>
  <c r="Z71" i="1"/>
  <c r="AA71" i="1"/>
  <c r="W71" i="1"/>
  <c r="X71" i="1"/>
  <c r="Y71" i="1"/>
  <c r="I66" i="5"/>
  <c r="J65" i="5"/>
  <c r="K65" i="5" s="1"/>
  <c r="H71" i="1" l="1"/>
  <c r="I68" i="1"/>
  <c r="J67" i="1"/>
  <c r="K67" i="1" s="1"/>
  <c r="AA76" i="7"/>
  <c r="H76" i="7" s="1"/>
  <c r="G77" i="7"/>
  <c r="AA77" i="7"/>
  <c r="H77" i="7" s="1"/>
  <c r="G76" i="5"/>
  <c r="I72" i="7"/>
  <c r="J71" i="7"/>
  <c r="K71" i="7" s="1"/>
  <c r="H72" i="5"/>
  <c r="Z73" i="5"/>
  <c r="X73" i="5"/>
  <c r="AA73" i="5"/>
  <c r="Y73" i="5"/>
  <c r="W73" i="5"/>
  <c r="AA72" i="1"/>
  <c r="Z72" i="1"/>
  <c r="W72" i="1"/>
  <c r="X72" i="1"/>
  <c r="Y72" i="1"/>
  <c r="I67" i="5"/>
  <c r="J66" i="5"/>
  <c r="K66" i="5" s="1"/>
  <c r="H72" i="1" l="1"/>
  <c r="I69" i="1"/>
  <c r="J68" i="1"/>
  <c r="K68" i="1" s="1"/>
  <c r="G78" i="7"/>
  <c r="AA78" i="7"/>
  <c r="H78" i="7" s="1"/>
  <c r="G77" i="5"/>
  <c r="I73" i="7"/>
  <c r="J72" i="7"/>
  <c r="K72" i="7" s="1"/>
  <c r="H73" i="5"/>
  <c r="Z74" i="5"/>
  <c r="X74" i="5"/>
  <c r="AA74" i="5"/>
  <c r="Y74" i="5"/>
  <c r="W74" i="5"/>
  <c r="AA73" i="1"/>
  <c r="Z73" i="1"/>
  <c r="W73" i="1"/>
  <c r="X73" i="1"/>
  <c r="Y73" i="1"/>
  <c r="I68" i="5"/>
  <c r="J67" i="5"/>
  <c r="K67" i="5" s="1"/>
  <c r="H73" i="1" l="1"/>
  <c r="J69" i="1"/>
  <c r="K69" i="1" s="1"/>
  <c r="I70" i="1"/>
  <c r="G79" i="7"/>
  <c r="G78" i="5"/>
  <c r="I74" i="7"/>
  <c r="J73" i="7"/>
  <c r="K73" i="7" s="1"/>
  <c r="H74" i="5"/>
  <c r="Z75" i="5"/>
  <c r="X75" i="5"/>
  <c r="AA75" i="5"/>
  <c r="Y75" i="5"/>
  <c r="W75" i="5"/>
  <c r="AA74" i="1"/>
  <c r="Z74" i="1"/>
  <c r="X74" i="1"/>
  <c r="W74" i="1"/>
  <c r="Y74" i="1"/>
  <c r="I69" i="5"/>
  <c r="J68" i="5"/>
  <c r="K68" i="5" s="1"/>
  <c r="H74" i="1" l="1"/>
  <c r="I71" i="1"/>
  <c r="J70" i="1"/>
  <c r="K70" i="1" s="1"/>
  <c r="AA79" i="7"/>
  <c r="H79" i="7" s="1"/>
  <c r="G80" i="7"/>
  <c r="AA80" i="7"/>
  <c r="H80" i="7" s="1"/>
  <c r="G79" i="5"/>
  <c r="I75" i="7"/>
  <c r="J74" i="7"/>
  <c r="K74" i="7" s="1"/>
  <c r="H75" i="5"/>
  <c r="Z76" i="5"/>
  <c r="X76" i="5"/>
  <c r="AA76" i="5"/>
  <c r="Y76" i="5"/>
  <c r="W76" i="5"/>
  <c r="Z75" i="1"/>
  <c r="AA75" i="1"/>
  <c r="X75" i="1"/>
  <c r="W75" i="1"/>
  <c r="Y75" i="1"/>
  <c r="I70" i="5"/>
  <c r="J69" i="5"/>
  <c r="K69" i="5" s="1"/>
  <c r="H75" i="1" l="1"/>
  <c r="I72" i="1"/>
  <c r="J71" i="1"/>
  <c r="K71" i="1" s="1"/>
  <c r="G81" i="7"/>
  <c r="AA81" i="7"/>
  <c r="H81" i="7" s="1"/>
  <c r="G80" i="5"/>
  <c r="I76" i="7"/>
  <c r="J75" i="7"/>
  <c r="K75" i="7" s="1"/>
  <c r="H76" i="5"/>
  <c r="Z77" i="5"/>
  <c r="X77" i="5"/>
  <c r="AA77" i="5"/>
  <c r="Y77" i="5"/>
  <c r="W77" i="5"/>
  <c r="Z76" i="1"/>
  <c r="AA76" i="1"/>
  <c r="X76" i="1"/>
  <c r="W76" i="1"/>
  <c r="Y76" i="1"/>
  <c r="J70" i="5"/>
  <c r="K70" i="5" s="1"/>
  <c r="I71" i="5"/>
  <c r="H76" i="1" l="1"/>
  <c r="I73" i="1"/>
  <c r="J72" i="1"/>
  <c r="K72" i="1" s="1"/>
  <c r="G82" i="7"/>
  <c r="AA82" i="7"/>
  <c r="H82" i="7" s="1"/>
  <c r="G81" i="5"/>
  <c r="I77" i="7"/>
  <c r="J76" i="7"/>
  <c r="K76" i="7" s="1"/>
  <c r="H77" i="5"/>
  <c r="AA78" i="5"/>
  <c r="Y78" i="5"/>
  <c r="W78" i="5"/>
  <c r="Z78" i="5"/>
  <c r="X78" i="5"/>
  <c r="Z77" i="1"/>
  <c r="AA77" i="1"/>
  <c r="X77" i="1"/>
  <c r="W77" i="1"/>
  <c r="Y77" i="1"/>
  <c r="I72" i="5"/>
  <c r="J71" i="5"/>
  <c r="K71" i="5" s="1"/>
  <c r="H77" i="1" l="1"/>
  <c r="I74" i="1"/>
  <c r="J73" i="1"/>
  <c r="K73" i="1" s="1"/>
  <c r="G83" i="7"/>
  <c r="AA83" i="7"/>
  <c r="H83" i="7" s="1"/>
  <c r="B82" i="1"/>
  <c r="C82" i="1"/>
  <c r="G82" i="5"/>
  <c r="I78" i="7"/>
  <c r="J77" i="7"/>
  <c r="K77" i="7" s="1"/>
  <c r="H78" i="5"/>
  <c r="AA79" i="5"/>
  <c r="Y79" i="5"/>
  <c r="W79" i="5"/>
  <c r="Z79" i="5"/>
  <c r="X79" i="5"/>
  <c r="Z78" i="1"/>
  <c r="AA78" i="1"/>
  <c r="X78" i="1"/>
  <c r="W78" i="1"/>
  <c r="Y78" i="1"/>
  <c r="I73" i="5"/>
  <c r="J72" i="5"/>
  <c r="K72" i="5" s="1"/>
  <c r="H78" i="1" l="1"/>
  <c r="I75" i="1"/>
  <c r="J74" i="1"/>
  <c r="K74" i="1" s="1"/>
  <c r="G84" i="7"/>
  <c r="AA84" i="7"/>
  <c r="H84" i="7" s="1"/>
  <c r="B83" i="1"/>
  <c r="C83" i="1"/>
  <c r="G83" i="5"/>
  <c r="I79" i="7"/>
  <c r="J78" i="7"/>
  <c r="K78" i="7" s="1"/>
  <c r="H79" i="5"/>
  <c r="AA80" i="5"/>
  <c r="Y80" i="5"/>
  <c r="W80" i="5"/>
  <c r="Z80" i="5"/>
  <c r="X80" i="5"/>
  <c r="Z79" i="1"/>
  <c r="AA79" i="1"/>
  <c r="X79" i="1"/>
  <c r="W79" i="1"/>
  <c r="Y79" i="1"/>
  <c r="I74" i="5"/>
  <c r="J73" i="5"/>
  <c r="K73" i="5" s="1"/>
  <c r="H79" i="1" l="1"/>
  <c r="J75" i="1"/>
  <c r="K75" i="1" s="1"/>
  <c r="I76" i="1"/>
  <c r="G85" i="7"/>
  <c r="AA85" i="7"/>
  <c r="H85" i="7" s="1"/>
  <c r="C84" i="1"/>
  <c r="B84" i="1"/>
  <c r="G84" i="5"/>
  <c r="I80" i="7"/>
  <c r="J79" i="7"/>
  <c r="K79" i="7" s="1"/>
  <c r="AA81" i="5"/>
  <c r="Y81" i="5"/>
  <c r="W81" i="5"/>
  <c r="Z81" i="5"/>
  <c r="X81" i="5"/>
  <c r="H80" i="5"/>
  <c r="Z80" i="1"/>
  <c r="AA80" i="1"/>
  <c r="W80" i="1"/>
  <c r="X80" i="1"/>
  <c r="Y80" i="1"/>
  <c r="I75" i="5"/>
  <c r="J74" i="5"/>
  <c r="K74" i="5" s="1"/>
  <c r="H80" i="1" l="1"/>
  <c r="I77" i="1"/>
  <c r="J76" i="1"/>
  <c r="K76" i="1" s="1"/>
  <c r="G86" i="7"/>
  <c r="AA86" i="7"/>
  <c r="H86" i="7" s="1"/>
  <c r="C85" i="1"/>
  <c r="D143" i="1"/>
  <c r="B85" i="1"/>
  <c r="G85" i="5"/>
  <c r="I81" i="7"/>
  <c r="J80" i="7"/>
  <c r="K80" i="7" s="1"/>
  <c r="H81" i="5"/>
  <c r="AA82" i="5"/>
  <c r="Y82" i="5"/>
  <c r="W82" i="5"/>
  <c r="Z82" i="5"/>
  <c r="X82" i="5"/>
  <c r="Z81" i="1"/>
  <c r="AA81" i="1"/>
  <c r="W81" i="1"/>
  <c r="X81" i="1"/>
  <c r="Y81" i="1"/>
  <c r="I76" i="5"/>
  <c r="J75" i="5"/>
  <c r="K75" i="5" s="1"/>
  <c r="H81" i="1" l="1"/>
  <c r="I78" i="1"/>
  <c r="J77" i="1"/>
  <c r="K77" i="1" s="1"/>
  <c r="G87" i="7"/>
  <c r="AA87" i="7"/>
  <c r="H87" i="7" s="1"/>
  <c r="B86" i="1"/>
  <c r="G86" i="5"/>
  <c r="I82" i="7"/>
  <c r="J81" i="7"/>
  <c r="K81" i="7" s="1"/>
  <c r="H82" i="5"/>
  <c r="AA83" i="5"/>
  <c r="Y83" i="5"/>
  <c r="W83" i="5"/>
  <c r="X83" i="5"/>
  <c r="Z83" i="5"/>
  <c r="AA82" i="1"/>
  <c r="Z82" i="1"/>
  <c r="W82" i="1"/>
  <c r="X82" i="1"/>
  <c r="Y82" i="1"/>
  <c r="I77" i="5"/>
  <c r="J76" i="5"/>
  <c r="K76" i="5" s="1"/>
  <c r="I79" i="1" l="1"/>
  <c r="J78" i="1"/>
  <c r="K78" i="1" s="1"/>
  <c r="G88" i="7"/>
  <c r="AA88" i="7"/>
  <c r="H88" i="7" s="1"/>
  <c r="B87" i="1"/>
  <c r="G87" i="5"/>
  <c r="I83" i="7"/>
  <c r="J82" i="7"/>
  <c r="K82" i="7" s="1"/>
  <c r="Z84" i="5"/>
  <c r="X84" i="5"/>
  <c r="AA84" i="5"/>
  <c r="Y84" i="5"/>
  <c r="W84" i="5"/>
  <c r="H83" i="5"/>
  <c r="AA83" i="1"/>
  <c r="Z83" i="1"/>
  <c r="H82" i="1"/>
  <c r="W83" i="1"/>
  <c r="X83" i="1"/>
  <c r="Y83" i="1"/>
  <c r="I78" i="5"/>
  <c r="J77" i="5"/>
  <c r="K77" i="5" s="1"/>
  <c r="I80" i="1" l="1"/>
  <c r="J79" i="1"/>
  <c r="K79" i="1" s="1"/>
  <c r="G89" i="7"/>
  <c r="AA89" i="7"/>
  <c r="H89" i="7" s="1"/>
  <c r="B88" i="1"/>
  <c r="G88" i="5"/>
  <c r="I84" i="7"/>
  <c r="J83" i="7"/>
  <c r="K83" i="7" s="1"/>
  <c r="H84" i="5"/>
  <c r="Z85" i="5"/>
  <c r="X85" i="5"/>
  <c r="AA85" i="5"/>
  <c r="Y85" i="5"/>
  <c r="W85" i="5"/>
  <c r="AA84" i="1"/>
  <c r="Z84" i="1"/>
  <c r="H83" i="1"/>
  <c r="X84" i="1"/>
  <c r="W84" i="1"/>
  <c r="Y84" i="1"/>
  <c r="I79" i="5"/>
  <c r="J78" i="5"/>
  <c r="K78" i="5" s="1"/>
  <c r="I81" i="1" l="1"/>
  <c r="J80" i="1"/>
  <c r="K80" i="1" s="1"/>
  <c r="G90" i="7"/>
  <c r="AA90" i="7"/>
  <c r="H90" i="7" s="1"/>
  <c r="B89" i="1"/>
  <c r="G89" i="5"/>
  <c r="I85" i="7"/>
  <c r="J84" i="7"/>
  <c r="K84" i="7" s="1"/>
  <c r="H85" i="5"/>
  <c r="Z86" i="5"/>
  <c r="X86" i="5"/>
  <c r="AA86" i="5"/>
  <c r="Y86" i="5"/>
  <c r="W86" i="5"/>
  <c r="AA85" i="1"/>
  <c r="Z85" i="1"/>
  <c r="H84" i="1"/>
  <c r="X85" i="1"/>
  <c r="W85" i="1"/>
  <c r="Y85" i="1"/>
  <c r="I80" i="5"/>
  <c r="J79" i="5"/>
  <c r="K79" i="5" s="1"/>
  <c r="I82" i="1" l="1"/>
  <c r="I83" i="1" s="1"/>
  <c r="I84" i="1" s="1"/>
  <c r="J81" i="1"/>
  <c r="K81" i="1" s="1"/>
  <c r="G91" i="7"/>
  <c r="AA91" i="7"/>
  <c r="H91" i="7" s="1"/>
  <c r="B90" i="1"/>
  <c r="G90" i="5"/>
  <c r="I86" i="7"/>
  <c r="J85" i="7"/>
  <c r="K85" i="7" s="1"/>
  <c r="H86" i="5"/>
  <c r="Z87" i="5"/>
  <c r="X87" i="5"/>
  <c r="AA87" i="5"/>
  <c r="Y87" i="5"/>
  <c r="W87" i="5"/>
  <c r="Z86" i="1"/>
  <c r="AA86" i="1"/>
  <c r="H85" i="1"/>
  <c r="X86" i="1"/>
  <c r="W86" i="1"/>
  <c r="Y86" i="1"/>
  <c r="I81" i="5"/>
  <c r="J80" i="5"/>
  <c r="K80" i="5" s="1"/>
  <c r="I85" i="1" l="1"/>
  <c r="G92" i="7"/>
  <c r="AA92" i="7"/>
  <c r="H92" i="7" s="1"/>
  <c r="B91" i="1"/>
  <c r="G91" i="5"/>
  <c r="I87" i="7"/>
  <c r="J86" i="7"/>
  <c r="K86" i="7" s="1"/>
  <c r="H87" i="5"/>
  <c r="Z88" i="5"/>
  <c r="X88" i="5"/>
  <c r="AA88" i="5"/>
  <c r="Y88" i="5"/>
  <c r="W88" i="5"/>
  <c r="Z87" i="1"/>
  <c r="AA87" i="1"/>
  <c r="H86" i="1"/>
  <c r="X87" i="1"/>
  <c r="W87" i="1"/>
  <c r="Y87" i="1"/>
  <c r="I82" i="5"/>
  <c r="J81" i="5"/>
  <c r="K81" i="5" s="1"/>
  <c r="J82" i="1"/>
  <c r="K82" i="1" s="1"/>
  <c r="I86" i="1" l="1"/>
  <c r="G93" i="7"/>
  <c r="AA93" i="7"/>
  <c r="H93" i="7" s="1"/>
  <c r="B92" i="1"/>
  <c r="G92" i="5"/>
  <c r="I88" i="7"/>
  <c r="J87" i="7"/>
  <c r="K87" i="7" s="1"/>
  <c r="H88" i="5"/>
  <c r="Z89" i="5"/>
  <c r="X89" i="5"/>
  <c r="W89" i="5"/>
  <c r="AA89" i="5"/>
  <c r="Y89" i="5"/>
  <c r="Z88" i="1"/>
  <c r="AA88" i="1"/>
  <c r="H87" i="1"/>
  <c r="X88" i="1"/>
  <c r="W88" i="1"/>
  <c r="Y88" i="1"/>
  <c r="J83" i="1"/>
  <c r="K83" i="1" s="1"/>
  <c r="I83" i="5"/>
  <c r="J82" i="5"/>
  <c r="K82" i="5" s="1"/>
  <c r="I87" i="1" l="1"/>
  <c r="G94" i="7"/>
  <c r="AA94" i="7"/>
  <c r="H94" i="7" s="1"/>
  <c r="B93" i="1"/>
  <c r="G93" i="5"/>
  <c r="I89" i="7"/>
  <c r="J88" i="7"/>
  <c r="K88" i="7" s="1"/>
  <c r="H89" i="5"/>
  <c r="AA90" i="5"/>
  <c r="Y90" i="5"/>
  <c r="W90" i="5"/>
  <c r="Z90" i="5"/>
  <c r="X90" i="5"/>
  <c r="Z89" i="1"/>
  <c r="AA89" i="1"/>
  <c r="H88" i="1"/>
  <c r="X89" i="1"/>
  <c r="W89" i="1"/>
  <c r="Y89" i="1"/>
  <c r="I84" i="5"/>
  <c r="J83" i="5"/>
  <c r="K83" i="5" s="1"/>
  <c r="J84" i="1"/>
  <c r="K84" i="1" s="1"/>
  <c r="I88" i="1" l="1"/>
  <c r="G95" i="7"/>
  <c r="AA95" i="7"/>
  <c r="H95" i="7" s="1"/>
  <c r="B94" i="1"/>
  <c r="G94" i="5"/>
  <c r="I90" i="7"/>
  <c r="J89" i="7"/>
  <c r="K89" i="7" s="1"/>
  <c r="AA91" i="5"/>
  <c r="Y91" i="5"/>
  <c r="W91" i="5"/>
  <c r="Z91" i="5"/>
  <c r="X91" i="5"/>
  <c r="H90" i="5"/>
  <c r="Z90" i="1"/>
  <c r="AA90" i="1"/>
  <c r="H89" i="1"/>
  <c r="X90" i="1"/>
  <c r="W90" i="1"/>
  <c r="Y90" i="1"/>
  <c r="J85" i="1"/>
  <c r="K85" i="1" s="1"/>
  <c r="I85" i="5"/>
  <c r="J84" i="5"/>
  <c r="K84" i="5" s="1"/>
  <c r="I89" i="1" l="1"/>
  <c r="G96" i="7"/>
  <c r="AA96" i="7"/>
  <c r="H96" i="7" s="1"/>
  <c r="B95" i="1"/>
  <c r="G95" i="5"/>
  <c r="I91" i="7"/>
  <c r="J90" i="7"/>
  <c r="K90" i="7" s="1"/>
  <c r="H91" i="5"/>
  <c r="AA92" i="5"/>
  <c r="Y92" i="5"/>
  <c r="W92" i="5"/>
  <c r="Z92" i="5"/>
  <c r="X92" i="5"/>
  <c r="Z91" i="1"/>
  <c r="AA91" i="1"/>
  <c r="H90" i="1"/>
  <c r="W91" i="1"/>
  <c r="X91" i="1"/>
  <c r="Y91" i="1"/>
  <c r="I86" i="5"/>
  <c r="J85" i="5"/>
  <c r="K85" i="5" s="1"/>
  <c r="J86" i="1"/>
  <c r="K86" i="1" s="1"/>
  <c r="I90" i="1" l="1"/>
  <c r="G97" i="7"/>
  <c r="AA97" i="7"/>
  <c r="H97" i="7" s="1"/>
  <c r="B96" i="1"/>
  <c r="G96" i="5"/>
  <c r="I92" i="7"/>
  <c r="J91" i="7"/>
  <c r="K91" i="7" s="1"/>
  <c r="AA93" i="5"/>
  <c r="Y93" i="5"/>
  <c r="W93" i="5"/>
  <c r="Z93" i="5"/>
  <c r="X93" i="5"/>
  <c r="H92" i="5"/>
  <c r="Z92" i="1"/>
  <c r="AA92" i="1"/>
  <c r="H91" i="1"/>
  <c r="W92" i="1"/>
  <c r="X92" i="1"/>
  <c r="Y92" i="1"/>
  <c r="J87" i="1"/>
  <c r="K87" i="1" s="1"/>
  <c r="I87" i="5"/>
  <c r="J86" i="5"/>
  <c r="K86" i="5" s="1"/>
  <c r="I91" i="1" l="1"/>
  <c r="G98" i="7"/>
  <c r="AA98" i="7"/>
  <c r="H98" i="7" s="1"/>
  <c r="B97" i="1"/>
  <c r="G97" i="5"/>
  <c r="I93" i="7"/>
  <c r="J92" i="7"/>
  <c r="K92" i="7" s="1"/>
  <c r="H93" i="5"/>
  <c r="AA94" i="5"/>
  <c r="Y94" i="5"/>
  <c r="W94" i="5"/>
  <c r="Z94" i="5"/>
  <c r="X94" i="5"/>
  <c r="Z93" i="1"/>
  <c r="AA93" i="1"/>
  <c r="H92" i="1"/>
  <c r="W93" i="1"/>
  <c r="X93" i="1"/>
  <c r="Y93" i="1"/>
  <c r="I88" i="5"/>
  <c r="J87" i="5"/>
  <c r="K87" i="5" s="1"/>
  <c r="J88" i="1"/>
  <c r="K88" i="1" s="1"/>
  <c r="I92" i="1" l="1"/>
  <c r="G99" i="7"/>
  <c r="AA99" i="7"/>
  <c r="H99" i="7" s="1"/>
  <c r="B98" i="1"/>
  <c r="G98" i="5"/>
  <c r="I94" i="7"/>
  <c r="J93" i="7"/>
  <c r="K93" i="7" s="1"/>
  <c r="AA95" i="5"/>
  <c r="Y95" i="5"/>
  <c r="W95" i="5"/>
  <c r="X95" i="5"/>
  <c r="Z95" i="5"/>
  <c r="H94" i="5"/>
  <c r="AA94" i="1"/>
  <c r="Z94" i="1"/>
  <c r="H93" i="1"/>
  <c r="W94" i="1"/>
  <c r="X94" i="1"/>
  <c r="Y94" i="1"/>
  <c r="J89" i="1"/>
  <c r="K89" i="1" s="1"/>
  <c r="I89" i="5"/>
  <c r="J88" i="5"/>
  <c r="K88" i="5" s="1"/>
  <c r="I93" i="1" l="1"/>
  <c r="G100" i="7"/>
  <c r="AA100" i="7"/>
  <c r="H100" i="7" s="1"/>
  <c r="B99" i="1"/>
  <c r="G99" i="5"/>
  <c r="I95" i="7"/>
  <c r="J94" i="7"/>
  <c r="K94" i="7" s="1"/>
  <c r="H95" i="5"/>
  <c r="Z96" i="5"/>
  <c r="X96" i="5"/>
  <c r="AA96" i="5"/>
  <c r="Y96" i="5"/>
  <c r="W96" i="5"/>
  <c r="Z95" i="1"/>
  <c r="AA95" i="1"/>
  <c r="H94" i="1"/>
  <c r="W95" i="1"/>
  <c r="X95" i="1"/>
  <c r="Y95" i="1"/>
  <c r="I90" i="5"/>
  <c r="J89" i="5"/>
  <c r="K89" i="5" s="1"/>
  <c r="J90" i="1"/>
  <c r="K90" i="1" s="1"/>
  <c r="I94" i="1" l="1"/>
  <c r="G101" i="7"/>
  <c r="AA101" i="7"/>
  <c r="H101" i="7" s="1"/>
  <c r="B100" i="1"/>
  <c r="G100" i="5"/>
  <c r="I96" i="7"/>
  <c r="J95" i="7"/>
  <c r="K95" i="7" s="1"/>
  <c r="H96" i="5"/>
  <c r="Z97" i="5"/>
  <c r="X97" i="5"/>
  <c r="AA97" i="5"/>
  <c r="Y97" i="5"/>
  <c r="W97" i="5"/>
  <c r="AA96" i="1"/>
  <c r="Z96" i="1"/>
  <c r="H95" i="1"/>
  <c r="W96" i="1"/>
  <c r="X96" i="1"/>
  <c r="Y96" i="1"/>
  <c r="J91" i="1"/>
  <c r="K91" i="1" s="1"/>
  <c r="I91" i="5"/>
  <c r="J90" i="5"/>
  <c r="K90" i="5" s="1"/>
  <c r="I95" i="1" l="1"/>
  <c r="G102" i="7"/>
  <c r="AA102" i="7"/>
  <c r="H102" i="7" s="1"/>
  <c r="B101" i="1"/>
  <c r="G101" i="5"/>
  <c r="I97" i="7"/>
  <c r="J96" i="7"/>
  <c r="K96" i="7" s="1"/>
  <c r="H97" i="5"/>
  <c r="Z98" i="5"/>
  <c r="X98" i="5"/>
  <c r="AA98" i="5"/>
  <c r="Y98" i="5"/>
  <c r="W98" i="5"/>
  <c r="AA97" i="1"/>
  <c r="Z97" i="1"/>
  <c r="H96" i="1"/>
  <c r="W97" i="1"/>
  <c r="X97" i="1"/>
  <c r="Y97" i="1"/>
  <c r="I92" i="5"/>
  <c r="J91" i="5"/>
  <c r="K91" i="5" s="1"/>
  <c r="J92" i="1"/>
  <c r="K92" i="1" s="1"/>
  <c r="I96" i="1" l="1"/>
  <c r="G103" i="7"/>
  <c r="AA103" i="7"/>
  <c r="H103" i="7" s="1"/>
  <c r="B102" i="1"/>
  <c r="G102" i="5"/>
  <c r="I98" i="7"/>
  <c r="J97" i="7"/>
  <c r="K97" i="7" s="1"/>
  <c r="H98" i="5"/>
  <c r="Z99" i="5"/>
  <c r="X99" i="5"/>
  <c r="AA99" i="5"/>
  <c r="Y99" i="5"/>
  <c r="W99" i="5"/>
  <c r="Z98" i="1"/>
  <c r="AA98" i="1"/>
  <c r="H97" i="1"/>
  <c r="X98" i="1"/>
  <c r="W98" i="1"/>
  <c r="Y98" i="1"/>
  <c r="J93" i="1"/>
  <c r="K93" i="1" s="1"/>
  <c r="I93" i="5"/>
  <c r="J92" i="5"/>
  <c r="K92" i="5" s="1"/>
  <c r="I97" i="1" l="1"/>
  <c r="G104" i="7"/>
  <c r="AA104" i="7"/>
  <c r="H104" i="7" s="1"/>
  <c r="B103" i="1"/>
  <c r="G103" i="5"/>
  <c r="I99" i="7"/>
  <c r="J98" i="7"/>
  <c r="K98" i="7" s="1"/>
  <c r="H99" i="5"/>
  <c r="Z100" i="5"/>
  <c r="X100" i="5"/>
  <c r="AA100" i="5"/>
  <c r="Y100" i="5"/>
  <c r="W100" i="5"/>
  <c r="AA99" i="1"/>
  <c r="Z99" i="1"/>
  <c r="H98" i="1"/>
  <c r="X99" i="1"/>
  <c r="W99" i="1"/>
  <c r="Y99" i="1"/>
  <c r="I94" i="5"/>
  <c r="J93" i="5"/>
  <c r="K93" i="5" s="1"/>
  <c r="J94" i="1"/>
  <c r="K94" i="1" s="1"/>
  <c r="I98" i="1" l="1"/>
  <c r="G105" i="7"/>
  <c r="AA105" i="7"/>
  <c r="H105" i="7" s="1"/>
  <c r="B104" i="1"/>
  <c r="G104" i="5"/>
  <c r="I100" i="7"/>
  <c r="J99" i="7"/>
  <c r="K99" i="7" s="1"/>
  <c r="H100" i="5"/>
  <c r="Z101" i="5"/>
  <c r="X101" i="5"/>
  <c r="W101" i="5"/>
  <c r="AA101" i="5"/>
  <c r="Y101" i="5"/>
  <c r="Z100" i="1"/>
  <c r="AA100" i="1"/>
  <c r="H99" i="1"/>
  <c r="X100" i="1"/>
  <c r="W100" i="1"/>
  <c r="Y100" i="1"/>
  <c r="J95" i="1"/>
  <c r="K95" i="1" s="1"/>
  <c r="I95" i="5"/>
  <c r="J94" i="5"/>
  <c r="K94" i="5" s="1"/>
  <c r="I99" i="1" l="1"/>
  <c r="G106" i="7"/>
  <c r="AA106" i="7"/>
  <c r="H106" i="7" s="1"/>
  <c r="B105" i="1"/>
  <c r="G105" i="5"/>
  <c r="I101" i="7"/>
  <c r="J100" i="7"/>
  <c r="K100" i="7" s="1"/>
  <c r="AA102" i="5"/>
  <c r="Y102" i="5"/>
  <c r="W102" i="5"/>
  <c r="Z102" i="5"/>
  <c r="X102" i="5"/>
  <c r="H101" i="5"/>
  <c r="Z101" i="1"/>
  <c r="AA101" i="1"/>
  <c r="H100" i="1"/>
  <c r="X101" i="1"/>
  <c r="W101" i="1"/>
  <c r="Y101" i="1"/>
  <c r="I96" i="5"/>
  <c r="J95" i="5"/>
  <c r="K95" i="5" s="1"/>
  <c r="J96" i="1"/>
  <c r="K96" i="1" s="1"/>
  <c r="I100" i="1" l="1"/>
  <c r="G107" i="7"/>
  <c r="AA107" i="7"/>
  <c r="H107" i="7" s="1"/>
  <c r="B106" i="1"/>
  <c r="G106" i="5"/>
  <c r="I102" i="7"/>
  <c r="J101" i="7"/>
  <c r="K101" i="7" s="1"/>
  <c r="H102" i="5"/>
  <c r="AA103" i="5"/>
  <c r="Y103" i="5"/>
  <c r="W103" i="5"/>
  <c r="Z103" i="5"/>
  <c r="X103" i="5"/>
  <c r="Z102" i="1"/>
  <c r="AA102" i="1"/>
  <c r="H101" i="1"/>
  <c r="X102" i="1"/>
  <c r="W102" i="1"/>
  <c r="Y102" i="1"/>
  <c r="J97" i="1"/>
  <c r="K97" i="1" s="1"/>
  <c r="I97" i="5"/>
  <c r="J96" i="5"/>
  <c r="K96" i="5" s="1"/>
  <c r="I101" i="1" l="1"/>
  <c r="G108" i="7"/>
  <c r="AA108" i="7"/>
  <c r="H108" i="7" s="1"/>
  <c r="B107" i="1"/>
  <c r="G107" i="5"/>
  <c r="I103" i="7"/>
  <c r="J102" i="7"/>
  <c r="K102" i="7" s="1"/>
  <c r="AA104" i="5"/>
  <c r="Y104" i="5"/>
  <c r="W104" i="5"/>
  <c r="Z104" i="5"/>
  <c r="X104" i="5"/>
  <c r="H103" i="5"/>
  <c r="Z103" i="1"/>
  <c r="AA103" i="1"/>
  <c r="H102" i="1"/>
  <c r="W103" i="1"/>
  <c r="X103" i="1"/>
  <c r="Y103" i="1"/>
  <c r="I98" i="5"/>
  <c r="J97" i="5"/>
  <c r="K97" i="5" s="1"/>
  <c r="J98" i="1"/>
  <c r="K98" i="1" s="1"/>
  <c r="I102" i="1" l="1"/>
  <c r="G109" i="7"/>
  <c r="AA109" i="7"/>
  <c r="H109" i="7" s="1"/>
  <c r="B108" i="1"/>
  <c r="G108" i="5"/>
  <c r="I104" i="7"/>
  <c r="J103" i="7"/>
  <c r="K103" i="7" s="1"/>
  <c r="H104" i="5"/>
  <c r="AA105" i="5"/>
  <c r="Y105" i="5"/>
  <c r="W105" i="5"/>
  <c r="Z105" i="5"/>
  <c r="X105" i="5"/>
  <c r="Z104" i="1"/>
  <c r="AA104" i="1"/>
  <c r="H103" i="1"/>
  <c r="X104" i="1"/>
  <c r="W104" i="1"/>
  <c r="Y104" i="1"/>
  <c r="J99" i="1"/>
  <c r="K99" i="1" s="1"/>
  <c r="I99" i="5"/>
  <c r="J98" i="5"/>
  <c r="K98" i="5" s="1"/>
  <c r="I103" i="1" l="1"/>
  <c r="G110" i="7"/>
  <c r="AA110" i="7"/>
  <c r="H110" i="7" s="1"/>
  <c r="B109" i="1"/>
  <c r="G109" i="5"/>
  <c r="I105" i="7"/>
  <c r="J104" i="7"/>
  <c r="K104" i="7" s="1"/>
  <c r="AA106" i="5"/>
  <c r="Y106" i="5"/>
  <c r="W106" i="5"/>
  <c r="Z106" i="5"/>
  <c r="X106" i="5"/>
  <c r="H105" i="5"/>
  <c r="Z105" i="1"/>
  <c r="AA105" i="1"/>
  <c r="H104" i="1"/>
  <c r="W105" i="1"/>
  <c r="X105" i="1"/>
  <c r="Y105" i="1"/>
  <c r="I100" i="5"/>
  <c r="J99" i="5"/>
  <c r="K99" i="5" s="1"/>
  <c r="J100" i="1"/>
  <c r="K100" i="1" s="1"/>
  <c r="I104" i="1" l="1"/>
  <c r="G111" i="7"/>
  <c r="AA111" i="7"/>
  <c r="B110" i="1"/>
  <c r="G110" i="5"/>
  <c r="I106" i="7"/>
  <c r="J105" i="7"/>
  <c r="K105" i="7" s="1"/>
  <c r="H106" i="5"/>
  <c r="AA107" i="5"/>
  <c r="Y107" i="5"/>
  <c r="W107" i="5"/>
  <c r="X107" i="5"/>
  <c r="Z107" i="5"/>
  <c r="Z106" i="1"/>
  <c r="AA106" i="1"/>
  <c r="H105" i="1"/>
  <c r="W106" i="1"/>
  <c r="X106" i="1"/>
  <c r="Y106" i="1"/>
  <c r="J101" i="1"/>
  <c r="K101" i="1" s="1"/>
  <c r="I101" i="5"/>
  <c r="J100" i="5"/>
  <c r="K100" i="5" s="1"/>
  <c r="I105" i="1" l="1"/>
  <c r="H111" i="7"/>
  <c r="G112" i="7"/>
  <c r="AA112" i="7"/>
  <c r="H112" i="7" s="1"/>
  <c r="B111" i="1"/>
  <c r="G111" i="5"/>
  <c r="I107" i="7"/>
  <c r="J106" i="7"/>
  <c r="K106" i="7" s="1"/>
  <c r="H107" i="5"/>
  <c r="Z108" i="5"/>
  <c r="X108" i="5"/>
  <c r="AA108" i="5"/>
  <c r="Y108" i="5"/>
  <c r="W108" i="5"/>
  <c r="Z107" i="1"/>
  <c r="AA107" i="1"/>
  <c r="H106" i="1"/>
  <c r="W107" i="1"/>
  <c r="X107" i="1"/>
  <c r="Y107" i="1"/>
  <c r="I102" i="5"/>
  <c r="J101" i="5"/>
  <c r="K101" i="5" s="1"/>
  <c r="J102" i="1"/>
  <c r="K102" i="1" s="1"/>
  <c r="I106" i="1" l="1"/>
  <c r="G113" i="7"/>
  <c r="AA113" i="7"/>
  <c r="H113" i="7" s="1"/>
  <c r="AB112" i="7"/>
  <c r="B112" i="1"/>
  <c r="G112" i="5"/>
  <c r="I108" i="7"/>
  <c r="J107" i="7"/>
  <c r="K107" i="7" s="1"/>
  <c r="H108" i="5"/>
  <c r="Z109" i="5"/>
  <c r="X109" i="5"/>
  <c r="AA109" i="5"/>
  <c r="Y109" i="5"/>
  <c r="W109" i="5"/>
  <c r="AA108" i="1"/>
  <c r="Z108" i="1"/>
  <c r="H107" i="1"/>
  <c r="W108" i="1"/>
  <c r="X108" i="1"/>
  <c r="Y108" i="1"/>
  <c r="J103" i="1"/>
  <c r="K103" i="1" s="1"/>
  <c r="I103" i="5"/>
  <c r="J102" i="5"/>
  <c r="K102" i="5" s="1"/>
  <c r="I107" i="1" l="1"/>
  <c r="G114" i="7"/>
  <c r="AA114" i="7"/>
  <c r="H114" i="7" s="1"/>
  <c r="B113" i="1"/>
  <c r="G113" i="5"/>
  <c r="I109" i="7"/>
  <c r="J108" i="7"/>
  <c r="K108" i="7" s="1"/>
  <c r="H109" i="5"/>
  <c r="Z110" i="5"/>
  <c r="X110" i="5"/>
  <c r="AA110" i="5"/>
  <c r="AB110" i="5" s="1"/>
  <c r="Y110" i="5"/>
  <c r="W110" i="5"/>
  <c r="AA109" i="1"/>
  <c r="Z109" i="1"/>
  <c r="H108" i="1"/>
  <c r="X109" i="1"/>
  <c r="W109" i="1"/>
  <c r="Y109" i="1"/>
  <c r="I104" i="5"/>
  <c r="J103" i="5"/>
  <c r="K103" i="5" s="1"/>
  <c r="J104" i="1"/>
  <c r="K104" i="1" s="1"/>
  <c r="I108" i="1" l="1"/>
  <c r="G115" i="7"/>
  <c r="AA115" i="7"/>
  <c r="H115" i="7" s="1"/>
  <c r="B114" i="1"/>
  <c r="G114" i="5"/>
  <c r="I110" i="7"/>
  <c r="J109" i="7"/>
  <c r="K109" i="7" s="1"/>
  <c r="H110" i="5"/>
  <c r="Z111" i="5"/>
  <c r="X111" i="5"/>
  <c r="AA111" i="5"/>
  <c r="Y111" i="5"/>
  <c r="W111" i="5"/>
  <c r="AA110" i="1"/>
  <c r="Z110" i="1"/>
  <c r="H109" i="1"/>
  <c r="X110" i="1"/>
  <c r="W110" i="1"/>
  <c r="Y110" i="1"/>
  <c r="J105" i="1"/>
  <c r="K105" i="1" s="1"/>
  <c r="I105" i="5"/>
  <c r="J104" i="5"/>
  <c r="K104" i="5" s="1"/>
  <c r="I109" i="1" l="1"/>
  <c r="G116" i="7"/>
  <c r="AA116" i="7"/>
  <c r="H116" i="7" s="1"/>
  <c r="B115" i="1"/>
  <c r="G115" i="5"/>
  <c r="I111" i="7"/>
  <c r="J110" i="7"/>
  <c r="K110" i="7" s="1"/>
  <c r="H111" i="5"/>
  <c r="Z112" i="5"/>
  <c r="X112" i="5"/>
  <c r="AA112" i="5"/>
  <c r="Y112" i="5"/>
  <c r="W112" i="5"/>
  <c r="AA111" i="1"/>
  <c r="Z111" i="1"/>
  <c r="H110" i="1"/>
  <c r="I110" i="1" s="1"/>
  <c r="X111" i="1"/>
  <c r="W111" i="1"/>
  <c r="Y111" i="1"/>
  <c r="I106" i="5"/>
  <c r="J105" i="5"/>
  <c r="K105" i="5" s="1"/>
  <c r="J106" i="1"/>
  <c r="K106" i="1" s="1"/>
  <c r="G117" i="7" l="1"/>
  <c r="AA117" i="7"/>
  <c r="H117" i="7" s="1"/>
  <c r="B116" i="1"/>
  <c r="G116" i="5"/>
  <c r="I112" i="7"/>
  <c r="J111" i="7"/>
  <c r="K111" i="7" s="1"/>
  <c r="H112" i="5"/>
  <c r="Z113" i="5"/>
  <c r="X113" i="5"/>
  <c r="W113" i="5"/>
  <c r="AA113" i="5"/>
  <c r="Y113" i="5"/>
  <c r="Z112" i="1"/>
  <c r="AA112" i="1"/>
  <c r="AB112" i="1" s="1"/>
  <c r="H111" i="1"/>
  <c r="I111" i="1" s="1"/>
  <c r="X112" i="1"/>
  <c r="W112" i="1"/>
  <c r="Y112" i="1"/>
  <c r="J107" i="1"/>
  <c r="K107" i="1" s="1"/>
  <c r="I107" i="5"/>
  <c r="J106" i="5"/>
  <c r="K106" i="5" s="1"/>
  <c r="G118" i="7" l="1"/>
  <c r="AA118" i="7"/>
  <c r="H118" i="7" s="1"/>
  <c r="B117" i="1"/>
  <c r="G117" i="5"/>
  <c r="I113" i="7"/>
  <c r="J112" i="7"/>
  <c r="K112" i="7" s="1"/>
  <c r="H113" i="5"/>
  <c r="AA114" i="5"/>
  <c r="Y114" i="5"/>
  <c r="W114" i="5"/>
  <c r="Z114" i="5"/>
  <c r="X114" i="5"/>
  <c r="Z113" i="1"/>
  <c r="AA113" i="1"/>
  <c r="H112" i="1"/>
  <c r="I112" i="1" s="1"/>
  <c r="X113" i="1"/>
  <c r="W113" i="1"/>
  <c r="Y113" i="1"/>
  <c r="I108" i="5"/>
  <c r="J107" i="5"/>
  <c r="K107" i="5" s="1"/>
  <c r="J108" i="1"/>
  <c r="K108" i="1" s="1"/>
  <c r="G119" i="7" l="1"/>
  <c r="AA119" i="7"/>
  <c r="H119" i="7" s="1"/>
  <c r="B118" i="1"/>
  <c r="G118" i="5"/>
  <c r="I114" i="7"/>
  <c r="J113" i="7"/>
  <c r="K113" i="7" s="1"/>
  <c r="AA115" i="5"/>
  <c r="Y115" i="5"/>
  <c r="W115" i="5"/>
  <c r="Z115" i="5"/>
  <c r="X115" i="5"/>
  <c r="H114" i="5"/>
  <c r="Z114" i="1"/>
  <c r="AA114" i="1"/>
  <c r="H113" i="1"/>
  <c r="I113" i="1" s="1"/>
  <c r="X114" i="1"/>
  <c r="W114" i="1"/>
  <c r="Y114" i="1"/>
  <c r="J109" i="1"/>
  <c r="K109" i="1" s="1"/>
  <c r="I109" i="5"/>
  <c r="J108" i="5"/>
  <c r="K108" i="5" s="1"/>
  <c r="G120" i="7" l="1"/>
  <c r="AA120" i="7"/>
  <c r="H120" i="7" s="1"/>
  <c r="B119" i="1"/>
  <c r="G119" i="5"/>
  <c r="I115" i="7"/>
  <c r="J114" i="7"/>
  <c r="K114" i="7" s="1"/>
  <c r="H115" i="5"/>
  <c r="AA116" i="5"/>
  <c r="Y116" i="5"/>
  <c r="W116" i="5"/>
  <c r="Z116" i="5"/>
  <c r="X116" i="5"/>
  <c r="Z115" i="1"/>
  <c r="AA115" i="1"/>
  <c r="H114" i="1"/>
  <c r="I114" i="1" s="1"/>
  <c r="W115" i="1"/>
  <c r="X115" i="1"/>
  <c r="Y115" i="1"/>
  <c r="I110" i="5"/>
  <c r="J109" i="5"/>
  <c r="K109" i="5" s="1"/>
  <c r="J110" i="1"/>
  <c r="K110" i="1" s="1"/>
  <c r="G121" i="7" l="1"/>
  <c r="AA121" i="7"/>
  <c r="H121" i="7" s="1"/>
  <c r="B120" i="1"/>
  <c r="G120" i="5"/>
  <c r="I116" i="7"/>
  <c r="J115" i="7"/>
  <c r="K115" i="7" s="1"/>
  <c r="H116" i="5"/>
  <c r="AA117" i="5"/>
  <c r="Y117" i="5"/>
  <c r="W117" i="5"/>
  <c r="Z117" i="5"/>
  <c r="X117" i="5"/>
  <c r="Z116" i="1"/>
  <c r="AA116" i="1"/>
  <c r="H115" i="1"/>
  <c r="I115" i="1" s="1"/>
  <c r="X116" i="1"/>
  <c r="W116" i="1"/>
  <c r="Y116" i="1"/>
  <c r="J111" i="1"/>
  <c r="K111" i="1" s="1"/>
  <c r="I111" i="5"/>
  <c r="J110" i="5"/>
  <c r="K110" i="5" s="1"/>
  <c r="G122" i="7" l="1"/>
  <c r="AA122" i="7"/>
  <c r="H122" i="7" s="1"/>
  <c r="B121" i="1"/>
  <c r="G121" i="5"/>
  <c r="I117" i="7"/>
  <c r="J116" i="7"/>
  <c r="K116" i="7" s="1"/>
  <c r="H117" i="5"/>
  <c r="AA118" i="5"/>
  <c r="Y118" i="5"/>
  <c r="W118" i="5"/>
  <c r="Z118" i="5"/>
  <c r="X118" i="5"/>
  <c r="Z117" i="1"/>
  <c r="AA117" i="1"/>
  <c r="H116" i="1"/>
  <c r="I116" i="1" s="1"/>
  <c r="W117" i="1"/>
  <c r="X117" i="1"/>
  <c r="Y117" i="1"/>
  <c r="I112" i="5"/>
  <c r="J111" i="5"/>
  <c r="K111" i="5" s="1"/>
  <c r="J112" i="1"/>
  <c r="K112" i="1" s="1"/>
  <c r="G123" i="7" l="1"/>
  <c r="AA123" i="7"/>
  <c r="H123" i="7" s="1"/>
  <c r="B122" i="1"/>
  <c r="G122" i="5"/>
  <c r="I118" i="7"/>
  <c r="J117" i="7"/>
  <c r="K117" i="7" s="1"/>
  <c r="AA119" i="5"/>
  <c r="Y119" i="5"/>
  <c r="W119" i="5"/>
  <c r="Z119" i="5"/>
  <c r="X119" i="5"/>
  <c r="H118" i="5"/>
  <c r="Z118" i="1"/>
  <c r="AA118" i="1"/>
  <c r="H117" i="1"/>
  <c r="I117" i="1" s="1"/>
  <c r="W118" i="1"/>
  <c r="X118" i="1"/>
  <c r="Y118" i="1"/>
  <c r="J113" i="1"/>
  <c r="K113" i="1" s="1"/>
  <c r="I113" i="5"/>
  <c r="J112" i="5"/>
  <c r="K112" i="5" s="1"/>
  <c r="G124" i="7" l="1"/>
  <c r="AA124" i="7"/>
  <c r="H124" i="7" s="1"/>
  <c r="B123" i="1"/>
  <c r="G123" i="5"/>
  <c r="I119" i="7"/>
  <c r="J118" i="7"/>
  <c r="K118" i="7" s="1"/>
  <c r="H119" i="5"/>
  <c r="Z120" i="5"/>
  <c r="X120" i="5"/>
  <c r="AA120" i="5"/>
  <c r="Y120" i="5"/>
  <c r="W120" i="5"/>
  <c r="AA119" i="1"/>
  <c r="Z119" i="1"/>
  <c r="H118" i="1"/>
  <c r="I118" i="1" s="1"/>
  <c r="W119" i="1"/>
  <c r="X119" i="1"/>
  <c r="Y119" i="1"/>
  <c r="I114" i="5"/>
  <c r="J113" i="5"/>
  <c r="K113" i="5" s="1"/>
  <c r="J114" i="1"/>
  <c r="K114" i="1" s="1"/>
  <c r="G125" i="7" l="1"/>
  <c r="AA125" i="7"/>
  <c r="H125" i="7" s="1"/>
  <c r="B124" i="1"/>
  <c r="G124" i="5"/>
  <c r="I120" i="7"/>
  <c r="J119" i="7"/>
  <c r="K119" i="7" s="1"/>
  <c r="H120" i="5"/>
  <c r="Z121" i="5"/>
  <c r="X121" i="5"/>
  <c r="AA121" i="5"/>
  <c r="Y121" i="5"/>
  <c r="W121" i="5"/>
  <c r="AA120" i="1"/>
  <c r="Z120" i="1"/>
  <c r="H119" i="1"/>
  <c r="I119" i="1" s="1"/>
  <c r="W120" i="1"/>
  <c r="X120" i="1"/>
  <c r="Y120" i="1"/>
  <c r="J115" i="1"/>
  <c r="K115" i="1" s="1"/>
  <c r="I115" i="5"/>
  <c r="J114" i="5"/>
  <c r="K114" i="5" s="1"/>
  <c r="G126" i="7" l="1"/>
  <c r="AA126" i="7"/>
  <c r="H126" i="7" s="1"/>
  <c r="B125" i="1"/>
  <c r="G125" i="5"/>
  <c r="I121" i="7"/>
  <c r="J120" i="7"/>
  <c r="K120" i="7" s="1"/>
  <c r="H121" i="5"/>
  <c r="Z122" i="5"/>
  <c r="X122" i="5"/>
  <c r="AA122" i="5"/>
  <c r="Y122" i="5"/>
  <c r="W122" i="5"/>
  <c r="AA121" i="1"/>
  <c r="Z121" i="1"/>
  <c r="H120" i="1"/>
  <c r="I120" i="1" s="1"/>
  <c r="X121" i="1"/>
  <c r="W121" i="1"/>
  <c r="Y121" i="1"/>
  <c r="I116" i="5"/>
  <c r="J115" i="5"/>
  <c r="K115" i="5" s="1"/>
  <c r="J116" i="1"/>
  <c r="K116" i="1" s="1"/>
  <c r="G127" i="7" l="1"/>
  <c r="AA127" i="7"/>
  <c r="H127" i="7" s="1"/>
  <c r="B126" i="1"/>
  <c r="G126" i="5"/>
  <c r="I122" i="7"/>
  <c r="J121" i="7"/>
  <c r="K121" i="7" s="1"/>
  <c r="H122" i="5"/>
  <c r="Z123" i="5"/>
  <c r="X123" i="5"/>
  <c r="AA123" i="5"/>
  <c r="Y123" i="5"/>
  <c r="W123" i="5"/>
  <c r="AA122" i="1"/>
  <c r="Z122" i="1"/>
  <c r="H121" i="1"/>
  <c r="I121" i="1" s="1"/>
  <c r="X122" i="1"/>
  <c r="W122" i="1"/>
  <c r="Y122" i="1"/>
  <c r="J117" i="1"/>
  <c r="K117" i="1" s="1"/>
  <c r="I117" i="5"/>
  <c r="J116" i="5"/>
  <c r="K116" i="5" s="1"/>
  <c r="G128" i="7" l="1"/>
  <c r="AA128" i="7"/>
  <c r="H128" i="7" s="1"/>
  <c r="B127" i="1"/>
  <c r="G127" i="5"/>
  <c r="I123" i="7"/>
  <c r="J122" i="7"/>
  <c r="K122" i="7" s="1"/>
  <c r="H123" i="5"/>
  <c r="Z124" i="5"/>
  <c r="X124" i="5"/>
  <c r="AA124" i="5"/>
  <c r="Y124" i="5"/>
  <c r="W124" i="5"/>
  <c r="AA123" i="1"/>
  <c r="Z123" i="1"/>
  <c r="H122" i="1"/>
  <c r="I122" i="1" s="1"/>
  <c r="X123" i="1"/>
  <c r="W123" i="1"/>
  <c r="Y123" i="1"/>
  <c r="I118" i="5"/>
  <c r="J117" i="5"/>
  <c r="K117" i="5" s="1"/>
  <c r="J118" i="1"/>
  <c r="K118" i="1" s="1"/>
  <c r="G129" i="7" l="1"/>
  <c r="AA129" i="7"/>
  <c r="H129" i="7" s="1"/>
  <c r="B128" i="1"/>
  <c r="G128" i="5"/>
  <c r="I124" i="7"/>
  <c r="J123" i="7"/>
  <c r="K123" i="7" s="1"/>
  <c r="H124" i="5"/>
  <c r="Z125" i="5"/>
  <c r="X125" i="5"/>
  <c r="W125" i="5"/>
  <c r="Y125" i="5"/>
  <c r="AA125" i="5"/>
  <c r="Z124" i="1"/>
  <c r="AA124" i="1"/>
  <c r="H123" i="1"/>
  <c r="I123" i="1" s="1"/>
  <c r="X124" i="1"/>
  <c r="W124" i="1"/>
  <c r="Y124" i="1"/>
  <c r="J119" i="1"/>
  <c r="K119" i="1" s="1"/>
  <c r="I119" i="5"/>
  <c r="J118" i="5"/>
  <c r="K118" i="5" s="1"/>
  <c r="G130" i="7" l="1"/>
  <c r="AA130" i="7"/>
  <c r="H130" i="7" s="1"/>
  <c r="B129" i="1"/>
  <c r="G129" i="5"/>
  <c r="I125" i="7"/>
  <c r="J124" i="7"/>
  <c r="K124" i="7" s="1"/>
  <c r="H125" i="5"/>
  <c r="AA126" i="5"/>
  <c r="Y126" i="5"/>
  <c r="W126" i="5"/>
  <c r="Z126" i="5"/>
  <c r="X126" i="5"/>
  <c r="Z125" i="1"/>
  <c r="AA125" i="1"/>
  <c r="H124" i="1"/>
  <c r="I124" i="1" s="1"/>
  <c r="X125" i="1"/>
  <c r="W125" i="1"/>
  <c r="Y125" i="1"/>
  <c r="I120" i="5"/>
  <c r="J119" i="5"/>
  <c r="K119" i="5" s="1"/>
  <c r="J120" i="1"/>
  <c r="K120" i="1" s="1"/>
  <c r="G131" i="7" l="1"/>
  <c r="AA131" i="7"/>
  <c r="H131" i="7" s="1"/>
  <c r="B130" i="1"/>
  <c r="G130" i="5"/>
  <c r="I126" i="7"/>
  <c r="J125" i="7"/>
  <c r="K125" i="7" s="1"/>
  <c r="AA127" i="5"/>
  <c r="Y127" i="5"/>
  <c r="W127" i="5"/>
  <c r="Z127" i="5"/>
  <c r="X127" i="5"/>
  <c r="H126" i="5"/>
  <c r="Z126" i="1"/>
  <c r="AA126" i="1"/>
  <c r="H125" i="1"/>
  <c r="I125" i="1" s="1"/>
  <c r="X126" i="1"/>
  <c r="W126" i="1"/>
  <c r="Y126" i="1"/>
  <c r="J121" i="1"/>
  <c r="K121" i="1" s="1"/>
  <c r="I121" i="5"/>
  <c r="J120" i="5"/>
  <c r="K120" i="5" s="1"/>
  <c r="G132" i="7" l="1"/>
  <c r="AA132" i="7"/>
  <c r="H132" i="7" s="1"/>
  <c r="B131" i="1"/>
  <c r="G131" i="5"/>
  <c r="I127" i="7"/>
  <c r="J126" i="7"/>
  <c r="K126" i="7" s="1"/>
  <c r="H127" i="5"/>
  <c r="AA128" i="5"/>
  <c r="Y128" i="5"/>
  <c r="W128" i="5"/>
  <c r="Z128" i="5"/>
  <c r="X128" i="5"/>
  <c r="Z127" i="1"/>
  <c r="AA127" i="1"/>
  <c r="H126" i="1"/>
  <c r="I126" i="1" s="1"/>
  <c r="X127" i="1"/>
  <c r="W127" i="1"/>
  <c r="Y127" i="1"/>
  <c r="I122" i="5"/>
  <c r="J121" i="5"/>
  <c r="K121" i="5" s="1"/>
  <c r="J122" i="1"/>
  <c r="K122" i="1" s="1"/>
  <c r="G133" i="7" l="1"/>
  <c r="AA133" i="7"/>
  <c r="H133" i="7" s="1"/>
  <c r="B132" i="1"/>
  <c r="G132" i="5"/>
  <c r="I128" i="7"/>
  <c r="J127" i="7"/>
  <c r="K127" i="7" s="1"/>
  <c r="AA129" i="5"/>
  <c r="Y129" i="5"/>
  <c r="W129" i="5"/>
  <c r="Z129" i="5"/>
  <c r="X129" i="5"/>
  <c r="H128" i="5"/>
  <c r="Z128" i="1"/>
  <c r="AA128" i="1"/>
  <c r="H127" i="1"/>
  <c r="I127" i="1" s="1"/>
  <c r="X128" i="1"/>
  <c r="W128" i="1"/>
  <c r="Y128" i="1"/>
  <c r="J123" i="1"/>
  <c r="K123" i="1" s="1"/>
  <c r="J122" i="5"/>
  <c r="K122" i="5" s="1"/>
  <c r="I123" i="5"/>
  <c r="G134" i="7" l="1"/>
  <c r="AA134" i="7"/>
  <c r="H134" i="7" s="1"/>
  <c r="B133" i="1"/>
  <c r="G133" i="5"/>
  <c r="I129" i="7"/>
  <c r="J128" i="7"/>
  <c r="K128" i="7" s="1"/>
  <c r="H129" i="5"/>
  <c r="AA130" i="5"/>
  <c r="Y130" i="5"/>
  <c r="W130" i="5"/>
  <c r="Z130" i="5"/>
  <c r="X130" i="5"/>
  <c r="Z129" i="1"/>
  <c r="AA129" i="1"/>
  <c r="H128" i="1"/>
  <c r="I128" i="1" s="1"/>
  <c r="W129" i="1"/>
  <c r="X129" i="1"/>
  <c r="Y129" i="1"/>
  <c r="I124" i="5"/>
  <c r="J123" i="5"/>
  <c r="K123" i="5" s="1"/>
  <c r="J124" i="1"/>
  <c r="K124" i="1" s="1"/>
  <c r="G135" i="7" l="1"/>
  <c r="AA135" i="7"/>
  <c r="H135" i="7" s="1"/>
  <c r="B134" i="1"/>
  <c r="G134" i="5"/>
  <c r="I130" i="7"/>
  <c r="J129" i="7"/>
  <c r="K129" i="7" s="1"/>
  <c r="H130" i="5"/>
  <c r="AA131" i="5"/>
  <c r="Y131" i="5"/>
  <c r="W131" i="5"/>
  <c r="Z131" i="5"/>
  <c r="X131" i="5"/>
  <c r="AA130" i="1"/>
  <c r="Z130" i="1"/>
  <c r="H129" i="1"/>
  <c r="I129" i="1" s="1"/>
  <c r="W130" i="1"/>
  <c r="X130" i="1"/>
  <c r="Y130" i="1"/>
  <c r="J125" i="1"/>
  <c r="K125" i="1" s="1"/>
  <c r="I125" i="5"/>
  <c r="J124" i="5"/>
  <c r="K124" i="5" s="1"/>
  <c r="G136" i="7" l="1"/>
  <c r="AA136" i="7"/>
  <c r="H136" i="7" s="1"/>
  <c r="B135" i="1"/>
  <c r="G135" i="5"/>
  <c r="I131" i="7"/>
  <c r="J130" i="7"/>
  <c r="K130" i="7" s="1"/>
  <c r="Z132" i="5"/>
  <c r="X132" i="5"/>
  <c r="AA132" i="5"/>
  <c r="Y132" i="5"/>
  <c r="W132" i="5"/>
  <c r="H131" i="5"/>
  <c r="AA131" i="1"/>
  <c r="Z131" i="1"/>
  <c r="H130" i="1"/>
  <c r="I130" i="1" s="1"/>
  <c r="W131" i="1"/>
  <c r="X131" i="1"/>
  <c r="Y131" i="1"/>
  <c r="I126" i="5"/>
  <c r="J125" i="5"/>
  <c r="K125" i="5" s="1"/>
  <c r="J126" i="1"/>
  <c r="K126" i="1" s="1"/>
  <c r="G137" i="7" l="1"/>
  <c r="AA137" i="7"/>
  <c r="H137" i="7" s="1"/>
  <c r="B136" i="1"/>
  <c r="G136" i="5"/>
  <c r="I132" i="7"/>
  <c r="J131" i="7"/>
  <c r="K131" i="7" s="1"/>
  <c r="H132" i="5"/>
  <c r="Z133" i="5"/>
  <c r="X133" i="5"/>
  <c r="AA133" i="5"/>
  <c r="Y133" i="5"/>
  <c r="W133" i="5"/>
  <c r="AA132" i="1"/>
  <c r="Z132" i="1"/>
  <c r="H131" i="1"/>
  <c r="I131" i="1" s="1"/>
  <c r="X132" i="1"/>
  <c r="W132" i="1"/>
  <c r="Y132" i="1"/>
  <c r="J127" i="1"/>
  <c r="K127" i="1" s="1"/>
  <c r="I127" i="5"/>
  <c r="J126" i="5"/>
  <c r="K126" i="5" s="1"/>
  <c r="G138" i="7" l="1"/>
  <c r="AA138" i="7"/>
  <c r="H138" i="7" s="1"/>
  <c r="B137" i="1"/>
  <c r="G137" i="5"/>
  <c r="I133" i="7"/>
  <c r="J132" i="7"/>
  <c r="K132" i="7" s="1"/>
  <c r="H133" i="5"/>
  <c r="Z134" i="5"/>
  <c r="X134" i="5"/>
  <c r="AA134" i="5"/>
  <c r="Y134" i="5"/>
  <c r="W134" i="5"/>
  <c r="AA133" i="1"/>
  <c r="Z133" i="1"/>
  <c r="H132" i="1"/>
  <c r="I132" i="1" s="1"/>
  <c r="X133" i="1"/>
  <c r="W133" i="1"/>
  <c r="Y133" i="1"/>
  <c r="I128" i="5"/>
  <c r="J127" i="5"/>
  <c r="K127" i="5" s="1"/>
  <c r="J128" i="1"/>
  <c r="K128" i="1" s="1"/>
  <c r="G139" i="7" l="1"/>
  <c r="AA139" i="7"/>
  <c r="H139" i="7" s="1"/>
  <c r="B138" i="1"/>
  <c r="G138" i="5"/>
  <c r="I134" i="7"/>
  <c r="J133" i="7"/>
  <c r="K133" i="7" s="1"/>
  <c r="H134" i="5"/>
  <c r="Z135" i="5"/>
  <c r="X135" i="5"/>
  <c r="AA135" i="5"/>
  <c r="Y135" i="5"/>
  <c r="W135" i="5"/>
  <c r="AA134" i="1"/>
  <c r="Z134" i="1"/>
  <c r="H133" i="1"/>
  <c r="I133" i="1" s="1"/>
  <c r="X134" i="1"/>
  <c r="W134" i="1"/>
  <c r="Y134" i="1"/>
  <c r="J129" i="1"/>
  <c r="K129" i="1" s="1"/>
  <c r="I129" i="5"/>
  <c r="J128" i="5"/>
  <c r="K128" i="5" s="1"/>
  <c r="G140" i="7" l="1"/>
  <c r="AA140" i="7"/>
  <c r="H140" i="7" s="1"/>
  <c r="B139" i="1"/>
  <c r="G139" i="5"/>
  <c r="I135" i="7"/>
  <c r="J134" i="7"/>
  <c r="K134" i="7" s="1"/>
  <c r="H135" i="5"/>
  <c r="Z136" i="5"/>
  <c r="X136" i="5"/>
  <c r="AA136" i="5"/>
  <c r="Y136" i="5"/>
  <c r="W136" i="5"/>
  <c r="AA135" i="1"/>
  <c r="Z135" i="1"/>
  <c r="H134" i="1"/>
  <c r="I134" i="1" s="1"/>
  <c r="X135" i="1"/>
  <c r="W135" i="1"/>
  <c r="Y135" i="1"/>
  <c r="I130" i="5"/>
  <c r="J129" i="5"/>
  <c r="K129" i="5" s="1"/>
  <c r="J130" i="1"/>
  <c r="K130" i="1" s="1"/>
  <c r="G141" i="7" l="1"/>
  <c r="AA141" i="7"/>
  <c r="H141" i="7" s="1"/>
  <c r="B140" i="1"/>
  <c r="G140" i="5"/>
  <c r="I136" i="7"/>
  <c r="J135" i="7"/>
  <c r="K135" i="7" s="1"/>
  <c r="H136" i="5"/>
  <c r="Z137" i="5"/>
  <c r="X137" i="5"/>
  <c r="W137" i="5"/>
  <c r="AA137" i="5"/>
  <c r="Y137" i="5"/>
  <c r="Z136" i="1"/>
  <c r="AA136" i="1"/>
  <c r="H135" i="1"/>
  <c r="I135" i="1" s="1"/>
  <c r="X136" i="1"/>
  <c r="W136" i="1"/>
  <c r="Y136" i="1"/>
  <c r="J131" i="1"/>
  <c r="K131" i="1" s="1"/>
  <c r="I131" i="5"/>
  <c r="J130" i="5"/>
  <c r="K130" i="5" s="1"/>
  <c r="G142" i="7" l="1"/>
  <c r="B141" i="1"/>
  <c r="I137" i="7"/>
  <c r="J136" i="7"/>
  <c r="K136" i="7" s="1"/>
  <c r="H137" i="5"/>
  <c r="AA138" i="5"/>
  <c r="Y138" i="5"/>
  <c r="W138" i="5"/>
  <c r="Z138" i="5"/>
  <c r="X138" i="5"/>
  <c r="Z137" i="1"/>
  <c r="AA137" i="1"/>
  <c r="H136" i="1"/>
  <c r="I136" i="1" s="1"/>
  <c r="X137" i="1"/>
  <c r="W137" i="1"/>
  <c r="Y137" i="1"/>
  <c r="I132" i="5"/>
  <c r="J131" i="5"/>
  <c r="K131" i="5" s="1"/>
  <c r="J132" i="1"/>
  <c r="K132" i="1" s="1"/>
  <c r="AA142" i="7" l="1"/>
  <c r="H142" i="7" s="1"/>
  <c r="F143" i="7"/>
  <c r="I145" i="7"/>
  <c r="G146" i="7" s="1"/>
  <c r="B142" i="1"/>
  <c r="I138" i="7"/>
  <c r="J137" i="7"/>
  <c r="K137" i="7" s="1"/>
  <c r="AA139" i="5"/>
  <c r="Y139" i="5"/>
  <c r="W139" i="5"/>
  <c r="Z139" i="5"/>
  <c r="X139" i="5"/>
  <c r="H138" i="5"/>
  <c r="Z138" i="1"/>
  <c r="AA138" i="1"/>
  <c r="H137" i="1"/>
  <c r="I137" i="1" s="1"/>
  <c r="X138" i="1"/>
  <c r="W138" i="1"/>
  <c r="Y138" i="1"/>
  <c r="J133" i="1"/>
  <c r="K133" i="1" s="1"/>
  <c r="I133" i="5"/>
  <c r="J132" i="5"/>
  <c r="K132" i="5" s="1"/>
  <c r="X148" i="7" l="1"/>
  <c r="X157" i="7"/>
  <c r="X146" i="7"/>
  <c r="X147" i="7"/>
  <c r="I139" i="7"/>
  <c r="J138" i="7"/>
  <c r="K138" i="7" s="1"/>
  <c r="H139" i="5"/>
  <c r="Z139" i="1"/>
  <c r="AA139" i="1"/>
  <c r="H138" i="1"/>
  <c r="I138" i="1" s="1"/>
  <c r="X139" i="1"/>
  <c r="W139" i="1"/>
  <c r="Y139" i="1"/>
  <c r="I134" i="5"/>
  <c r="J133" i="5"/>
  <c r="K133" i="5" s="1"/>
  <c r="J134" i="1"/>
  <c r="K134" i="1" s="1"/>
  <c r="Y147" i="7" l="1"/>
  <c r="Y154" i="7" s="1"/>
  <c r="AA147" i="7"/>
  <c r="X153" i="7" s="1"/>
  <c r="X149" i="7"/>
  <c r="W153" i="7" s="1"/>
  <c r="AC157" i="7"/>
  <c r="AD157" i="7" s="1"/>
  <c r="Y157" i="7"/>
  <c r="Z157" i="7" s="1"/>
  <c r="AA157" i="7" s="1"/>
  <c r="AA158" i="7" s="1"/>
  <c r="I140" i="7"/>
  <c r="J139" i="7"/>
  <c r="K139" i="7" s="1"/>
  <c r="W140" i="5"/>
  <c r="B141" i="5"/>
  <c r="Y140" i="5"/>
  <c r="D141" i="5"/>
  <c r="X140" i="5"/>
  <c r="C141" i="5"/>
  <c r="Z140" i="5"/>
  <c r="E141" i="5"/>
  <c r="AA140" i="5"/>
  <c r="F141" i="5"/>
  <c r="I143" i="5"/>
  <c r="G144" i="5" s="1"/>
  <c r="Z140" i="1"/>
  <c r="AA140" i="1"/>
  <c r="H139" i="1"/>
  <c r="I139" i="1" s="1"/>
  <c r="W140" i="1"/>
  <c r="X140" i="1"/>
  <c r="Y140" i="1"/>
  <c r="J135" i="1"/>
  <c r="K135" i="1" s="1"/>
  <c r="I135" i="5"/>
  <c r="J134" i="5"/>
  <c r="K134" i="5" s="1"/>
  <c r="Y153" i="7" l="1"/>
  <c r="Y155" i="7" s="1"/>
  <c r="I148" i="7" s="1"/>
  <c r="I141" i="7"/>
  <c r="J140" i="7"/>
  <c r="K140" i="7" s="1"/>
  <c r="X144" i="5"/>
  <c r="X155" i="5"/>
  <c r="X146" i="5"/>
  <c r="X145" i="5"/>
  <c r="H140" i="5"/>
  <c r="Z141" i="1"/>
  <c r="AA141" i="1"/>
  <c r="H140" i="1"/>
  <c r="I140" i="1" s="1"/>
  <c r="W141" i="1"/>
  <c r="X141" i="1"/>
  <c r="Y141" i="1"/>
  <c r="I136" i="5"/>
  <c r="J135" i="5"/>
  <c r="K135" i="5" s="1"/>
  <c r="J136" i="1"/>
  <c r="K136" i="1" s="1"/>
  <c r="I142" i="7" l="1"/>
  <c r="J141" i="7"/>
  <c r="K141" i="7" s="1"/>
  <c r="Y145" i="5"/>
  <c r="Y152" i="5" s="1"/>
  <c r="AA145" i="5"/>
  <c r="X151" i="5" s="1"/>
  <c r="AC155" i="5"/>
  <c r="AD155" i="5" s="1"/>
  <c r="Y155" i="5"/>
  <c r="Z155" i="5" s="1"/>
  <c r="AA155" i="5" s="1"/>
  <c r="AA156" i="5" s="1"/>
  <c r="X147" i="5"/>
  <c r="W151" i="5" s="1"/>
  <c r="H141" i="1"/>
  <c r="I141" i="1" s="1"/>
  <c r="J137" i="1"/>
  <c r="K137" i="1" s="1"/>
  <c r="I137" i="5"/>
  <c r="J136" i="5"/>
  <c r="K136" i="5" s="1"/>
  <c r="I143" i="7" l="1"/>
  <c r="V143" i="7" s="1"/>
  <c r="J142" i="7"/>
  <c r="K142" i="7" s="1"/>
  <c r="Y151" i="5"/>
  <c r="Y153" i="5" s="1"/>
  <c r="I146" i="5" s="1"/>
  <c r="Z142" i="1"/>
  <c r="E143" i="1"/>
  <c r="AA142" i="1"/>
  <c r="F143" i="1"/>
  <c r="X142" i="1"/>
  <c r="C143" i="1"/>
  <c r="W142" i="1"/>
  <c r="B143" i="1"/>
  <c r="Y142" i="1"/>
  <c r="I145" i="1"/>
  <c r="G146" i="1" s="1"/>
  <c r="I138" i="5"/>
  <c r="J137" i="5"/>
  <c r="K137" i="5" s="1"/>
  <c r="J138" i="1"/>
  <c r="K138" i="1" s="1"/>
  <c r="Z155" i="7" l="1"/>
  <c r="X143" i="7"/>
  <c r="V158" i="7"/>
  <c r="H142" i="1"/>
  <c r="I142" i="1" s="1"/>
  <c r="X147" i="1"/>
  <c r="X148" i="1"/>
  <c r="X157" i="1"/>
  <c r="X146" i="1"/>
  <c r="J139" i="1"/>
  <c r="K139" i="1" s="1"/>
  <c r="I139" i="5"/>
  <c r="J138" i="5"/>
  <c r="K138" i="5" s="1"/>
  <c r="N149" i="7" l="1"/>
  <c r="AB155" i="7"/>
  <c r="AC155" i="7" s="1"/>
  <c r="AE155" i="7" s="1"/>
  <c r="I146" i="7" s="1"/>
  <c r="X149" i="1"/>
  <c r="W153" i="1" s="1"/>
  <c r="Y157" i="1"/>
  <c r="Z157" i="1" s="1"/>
  <c r="AA157" i="1" s="1"/>
  <c r="AA158" i="1" s="1"/>
  <c r="AC157" i="1"/>
  <c r="AD157" i="1" s="1"/>
  <c r="Y147" i="1"/>
  <c r="Y154" i="1" s="1"/>
  <c r="AA147" i="1"/>
  <c r="X153" i="1" s="1"/>
  <c r="I140" i="5"/>
  <c r="J139" i="5"/>
  <c r="K139" i="5" s="1"/>
  <c r="J140" i="1"/>
  <c r="K140" i="1" s="1"/>
  <c r="W167" i="7" l="1"/>
  <c r="Y167" i="7" s="1"/>
  <c r="N146" i="7"/>
  <c r="N148" i="7" s="1"/>
  <c r="Y153" i="1"/>
  <c r="Y155" i="1" s="1"/>
  <c r="I148" i="1" s="1"/>
  <c r="I143" i="1"/>
  <c r="J141" i="1"/>
  <c r="K141" i="1" s="1"/>
  <c r="I141" i="5"/>
  <c r="V141" i="5" s="1"/>
  <c r="J140" i="5"/>
  <c r="K140" i="5" s="1"/>
  <c r="X141" i="5" l="1"/>
  <c r="Z153" i="5"/>
  <c r="V143" i="1"/>
  <c r="J142" i="1"/>
  <c r="K142" i="1" s="1"/>
  <c r="AB153" i="5" l="1"/>
  <c r="AC153" i="5" s="1"/>
  <c r="L144" i="5" s="1"/>
  <c r="N147" i="5"/>
  <c r="Z155" i="1"/>
  <c r="AB155" i="1" s="1"/>
  <c r="V158" i="1"/>
  <c r="X143" i="1"/>
  <c r="N149" i="1" l="1"/>
  <c r="N144" i="5"/>
  <c r="N146" i="5" s="1"/>
  <c r="W165" i="5"/>
  <c r="Y165" i="5" s="1"/>
  <c r="AC155" i="1" l="1"/>
  <c r="AE155" i="1" s="1"/>
  <c r="I146" i="1" s="1"/>
  <c r="N146" i="1" s="1"/>
  <c r="N148" i="1" s="1"/>
  <c r="W167" i="1" l="1"/>
  <c r="Y167" i="1" s="1"/>
</calcChain>
</file>

<file path=xl/sharedStrings.xml><?xml version="1.0" encoding="utf-8"?>
<sst xmlns="http://schemas.openxmlformats.org/spreadsheetml/2006/main" count="582" uniqueCount="225">
  <si>
    <t>Toelichting voor model 'Deelname ouderschapsverlof'</t>
  </si>
  <si>
    <t xml:space="preserve"> </t>
  </si>
  <si>
    <t>Dit model bestaat uit de volgende tabbladen.</t>
  </si>
  <si>
    <t>Betaald ouderschapsverlof</t>
  </si>
  <si>
    <t>Hiermee kan de aanvraag voor betaald ouderschapsverlof gedaan worden. Het model berekent het recht en de inhouding voor betaald ouderschapsverlof.</t>
  </si>
  <si>
    <t>Onbetaald ouderschapsverlof</t>
  </si>
  <si>
    <t>Hiermee kan de aanvraag voor onbetaald ouderschapsverlof gedaan worden. Het model berekent het recht en de inhouding voor onbetaald ouderschapsverlof.</t>
  </si>
  <si>
    <t>Uitleg betaald ouderschapsverlof</t>
  </si>
  <si>
    <t>Hierin wordt een uitleg gegeven over de berekening van de inhouding wegens betaald ouderschapsverlof, e.d.</t>
  </si>
  <si>
    <t>Uitleg onbetaald ouderschapsverlof</t>
  </si>
  <si>
    <t>Hierin wordt een uitleg gegeven over de berekening van de inhouding wegens onbetaald ouderschapsverlof, e.d.</t>
  </si>
  <si>
    <t>Algemene opmerkingen bij het (invullen) van het model:</t>
  </si>
  <si>
    <t>U dient de vragen op volgorde te beantwoorden, anders kunnen er fouten in de</t>
  </si>
  <si>
    <t>berekening of beantwoording ontstaan.</t>
  </si>
  <si>
    <t>De blauw gearceerde cellen dienen ingevuld te worden.</t>
  </si>
  <si>
    <t>De geel gearceerde cellen geven de uitkomsten weer o.b.v. ingevoerde gegevens.</t>
  </si>
  <si>
    <t>Voor directie en OP wordt gewerkt met lesuren èn klokuren in de berekening.</t>
  </si>
  <si>
    <t xml:space="preserve">Voor wat betreft de inhoud van de regeling (on)betaald ouderschapsverlof wordt </t>
  </si>
  <si>
    <t>verwezen naar de CAO RPO artikel 8.19, 8.20 en 8.21.</t>
  </si>
  <si>
    <t>In het model kunnen afrondingsverschillen van 0,0001 of kleiner voorkomen. Deze</t>
  </si>
  <si>
    <t>hebben een verwaarloosbaar effect in de berekeningen.</t>
  </si>
  <si>
    <t>Dit model is gemaakt door:</t>
  </si>
  <si>
    <t>VGS</t>
  </si>
  <si>
    <t>Ridderkerk</t>
  </si>
  <si>
    <t>www.vgs.nl</t>
  </si>
  <si>
    <t>secretariaat@vgs.nl</t>
  </si>
  <si>
    <t>Disclaimer</t>
  </si>
  <si>
    <t xml:space="preserve">Het ontwerpen en samenstellen van dit programma/model is met de uiterste zorgvuldigheid gebeurd. </t>
  </si>
  <si>
    <t xml:space="preserve">Op moment van gebruik zal bepaald moeten worden of de verwerkte informatie en/of formules nog actueel zijn. </t>
  </si>
  <si>
    <t>U kunt aan de uitkomsten van het gebruik van het programma/model geen enkel recht of aanspraak ontlenen.</t>
  </si>
  <si>
    <t xml:space="preserve"> In geen enkel geval is VGS aansprakelijk voor enige directe of indirecte schade die voortkomt uit of verband houdt </t>
  </si>
  <si>
    <t>met het gebruik van dit programma/model.</t>
  </si>
  <si>
    <t>Functie</t>
  </si>
  <si>
    <t>(selecteer)</t>
  </si>
  <si>
    <t>Directie</t>
  </si>
  <si>
    <t>OP</t>
  </si>
  <si>
    <t>OOP / OP op basis van klokuren</t>
  </si>
  <si>
    <t>Schoolgegevens</t>
  </si>
  <si>
    <t xml:space="preserve">Bestuursnummer:     </t>
  </si>
  <si>
    <t xml:space="preserve">Schoolnaam:                         </t>
  </si>
  <si>
    <t>Betaald</t>
  </si>
  <si>
    <t xml:space="preserve">Brinnummer:              </t>
  </si>
  <si>
    <t xml:space="preserve">Adres:                                      </t>
  </si>
  <si>
    <t>Onbetaald</t>
  </si>
  <si>
    <t>Aantal schoolweken</t>
  </si>
  <si>
    <t xml:space="preserve">Postcode en Plaats:             </t>
  </si>
  <si>
    <t xml:space="preserve">Gegevens werknemer </t>
  </si>
  <si>
    <t>Leeftijd per</t>
  </si>
  <si>
    <t>Naam</t>
  </si>
  <si>
    <t>Geboortedatum</t>
  </si>
  <si>
    <t>Functiecategorie</t>
  </si>
  <si>
    <t xml:space="preserve">Ouderschapsverlof kan maximaal doorlopen tot de leeftijd van 8 jaar. </t>
  </si>
  <si>
    <t>jaar</t>
  </si>
  <si>
    <t>maand</t>
  </si>
  <si>
    <t>dag</t>
  </si>
  <si>
    <t>Gegevens m.b.t. het ouderschapsverlof</t>
  </si>
  <si>
    <t xml:space="preserve">Geboortedatum </t>
  </si>
  <si>
    <t>1. Wilt u gebruik maken van betaald of onbetaald ouderschapsverlof?</t>
  </si>
  <si>
    <t>Maximaal opnemen tot</t>
  </si>
  <si>
    <t>2. Naam van het kind waarvoor u ouderschapsverlof wilt opnemen?</t>
  </si>
  <si>
    <t xml:space="preserve">3. Geboortedatum van het kind waarvoor u ouderschapsverlof wilt opnemen. </t>
  </si>
  <si>
    <t>Aantal weken ouderschapsverlof</t>
  </si>
  <si>
    <t>4. Wanneer wilt u het ouderschapsverlof in laten gaan?</t>
  </si>
  <si>
    <t>weken</t>
  </si>
  <si>
    <t>ja</t>
  </si>
  <si>
    <t>begindatum</t>
  </si>
  <si>
    <t>dagnummer:</t>
  </si>
  <si>
    <t>5. Leeftijd van uw kind op ingangsdatum ouderschapsverlof</t>
  </si>
  <si>
    <t>nee</t>
  </si>
  <si>
    <t>laatste dag</t>
  </si>
  <si>
    <t>6. Het ouderschapsverlof kan maximaal doorlopen tot:</t>
  </si>
  <si>
    <t>klokuren (bij OP)</t>
  </si>
  <si>
    <t>zo</t>
  </si>
  <si>
    <t>ma</t>
  </si>
  <si>
    <t>di</t>
  </si>
  <si>
    <t>wo</t>
  </si>
  <si>
    <t>do</t>
  </si>
  <si>
    <t>vr</t>
  </si>
  <si>
    <t>za</t>
  </si>
  <si>
    <t xml:space="preserve">    Reeds opgenomen betaalde uren </t>
  </si>
  <si>
    <t>7. Aantal uur ouderschapsverlof waar u recht op heeft per kind is in:</t>
  </si>
  <si>
    <t>klokuren ouderschapsverlof</t>
  </si>
  <si>
    <t>Week</t>
  </si>
  <si>
    <t xml:space="preserve">8. Aantal </t>
  </si>
  <si>
    <t>dat u per dag wilt opnemen:</t>
  </si>
  <si>
    <t>werktijdfactor</t>
  </si>
  <si>
    <t>totaal</t>
  </si>
  <si>
    <t>oudersch.verlof</t>
  </si>
  <si>
    <t>uren:</t>
  </si>
  <si>
    <t>9. Aantal weken dat recht bestaat op ouderschapsverlof (excl. vakanties):</t>
  </si>
  <si>
    <t>10. Vul in onderstaande tabel de dagen in waarop u ouderschapsverlof opneemt.</t>
  </si>
  <si>
    <t xml:space="preserve">     Per week dient u een nieuwe regel in te vullen c.q. te controleren</t>
  </si>
  <si>
    <t>Laatste week</t>
  </si>
  <si>
    <t>Opname ouderschapsverlof</t>
  </si>
  <si>
    <t>weeknr.</t>
  </si>
  <si>
    <t>oud.verlof?</t>
  </si>
  <si>
    <t>per week</t>
  </si>
  <si>
    <t>Cumulatief</t>
  </si>
  <si>
    <t>saldo</t>
  </si>
  <si>
    <t>Totaal</t>
  </si>
  <si>
    <t>Aant.dag.</t>
  </si>
  <si>
    <t>uren oud.v.</t>
  </si>
  <si>
    <t>fact.oud.verlof:</t>
  </si>
  <si>
    <t>11. Het ouderschapsverlof eindigt, op basis van ingevulde tabel, per:</t>
  </si>
  <si>
    <t>bruto</t>
  </si>
  <si>
    <t>Begin</t>
  </si>
  <si>
    <t>Eind</t>
  </si>
  <si>
    <t>hele maanden</t>
  </si>
  <si>
    <t>Tweede mnd</t>
  </si>
  <si>
    <t>ltst.mnd+1</t>
  </si>
  <si>
    <t>12. Het inhoudingspercentage op het salaris is van</t>
  </si>
  <si>
    <t>tot</t>
  </si>
  <si>
    <t xml:space="preserve"> gemiddeld</t>
  </si>
  <si>
    <t>kort.mnd</t>
  </si>
  <si>
    <t>13. De omvang van de verloffactor voor ouderschapsverlof is in de onder 12. genoemde periode:</t>
  </si>
  <si>
    <t>14. Aantal maanden ouderschapsverlof:</t>
  </si>
  <si>
    <t>tot.krt.</t>
  </si>
  <si>
    <t>Ondertekening bevoegd gezag en aanvrager (stuur kopie geboortekaartje mee)</t>
  </si>
  <si>
    <t>tot.%</t>
  </si>
  <si>
    <t>hulpberek.</t>
  </si>
  <si>
    <t>Plaats:</t>
  </si>
  <si>
    <t>Datum:</t>
  </si>
  <si>
    <t>Naam:</t>
  </si>
  <si>
    <t>Handtekening:</t>
  </si>
  <si>
    <t>aant.dagen O.Verlof</t>
  </si>
  <si>
    <t>tot.aant.dagen</t>
  </si>
  <si>
    <t>Factor in mnd</t>
  </si>
  <si>
    <t>Aanvrager:</t>
  </si>
  <si>
    <t>1e mnd</t>
  </si>
  <si>
    <t>ltst.mnd</t>
  </si>
  <si>
    <t>Bevoegd gezag:</t>
  </si>
  <si>
    <t>hele mnd</t>
  </si>
  <si>
    <t>tot.korting in %</t>
  </si>
  <si>
    <t>oud.v.wtf</t>
  </si>
  <si>
    <t>Gem.krt.</t>
  </si>
  <si>
    <t>Krt.over wtf</t>
  </si>
  <si>
    <t>krt op salaris</t>
  </si>
  <si>
    <t>Totaal mnd</t>
  </si>
  <si>
    <t>datum per 1e vd beginmnd</t>
  </si>
  <si>
    <t>kwartalen</t>
  </si>
  <si>
    <t>Alleen VGS (niet invullen)</t>
  </si>
  <si>
    <t>aantal dagen</t>
  </si>
  <si>
    <t>Opmerkingen:</t>
  </si>
  <si>
    <t>Datum</t>
  </si>
  <si>
    <t>Paraaf</t>
  </si>
  <si>
    <t>Controle ingevoerde gegevens</t>
  </si>
  <si>
    <t>aantal uur</t>
  </si>
  <si>
    <t>Opname</t>
  </si>
  <si>
    <t>per maand</t>
  </si>
  <si>
    <t>per dag</t>
  </si>
  <si>
    <t>Definitieve einddatum ouderschapsverlof gemeld aan directie</t>
  </si>
  <si>
    <t>wtf</t>
  </si>
  <si>
    <t>recht</t>
  </si>
  <si>
    <t>opname</t>
  </si>
  <si>
    <t>aantal mnd</t>
  </si>
  <si>
    <t>per week in %</t>
  </si>
  <si>
    <t>per wk/uren</t>
  </si>
  <si>
    <t>korting</t>
  </si>
  <si>
    <t>totale korting</t>
  </si>
  <si>
    <t>Werktijdfactor</t>
  </si>
  <si>
    <t xml:space="preserve">    Opgenomen betaalde uren + uren vaderschapsverlof :</t>
  </si>
  <si>
    <t>12. De periode van het ouderschapsverlof is van</t>
  </si>
  <si>
    <t>Uitleg bij de omvang en inhouding bij betaald ouderschapsverlof</t>
  </si>
  <si>
    <t>Inhoudingspercentage</t>
  </si>
  <si>
    <t>In de CAO RPO staat de berekening vermeld voor het in te houden bedrag.</t>
  </si>
  <si>
    <t>Het percentage voor de inhouding wordt volgens onderstaande formule berekend:</t>
  </si>
  <si>
    <t>aantal uren ouderschapsverlof / (415 x wtf) x (135% / aantal maanden)</t>
  </si>
  <si>
    <t>Dit wordt hieronder uitgewerkt met een aantal rekenvoorbeelden.</t>
  </si>
  <si>
    <t>Rekenvoorbeelden</t>
  </si>
  <si>
    <t>a</t>
  </si>
  <si>
    <t>uren ouderschapsverlof</t>
  </si>
  <si>
    <t>b</t>
  </si>
  <si>
    <t>c</t>
  </si>
  <si>
    <t>aantal maanden</t>
  </si>
  <si>
    <t>d</t>
  </si>
  <si>
    <t>Bruto salaris schaal LA 10</t>
  </si>
  <si>
    <t>Maandelijkse inhouding</t>
  </si>
  <si>
    <t>Totale inhouding</t>
  </si>
  <si>
    <t>De maandelijkse inhouding is in de vijf rekenvoorbeelden verschillend, de totale</t>
  </si>
  <si>
    <t>inhouding over de hele periode waarin het volledige ouderschapsverlof wordt opgenomen</t>
  </si>
  <si>
    <t>(voorbeeld 1 tot en met 4) is echter gelijk.</t>
  </si>
  <si>
    <t>Het verschil in aantal maanden tussen voorbeeld 1 en 2 kan wellicht vragen oproepen.</t>
  </si>
  <si>
    <t>In voorbeeld 1 is er sprake van meer vakantieweken die in de ouderschapsverlofperiode</t>
  </si>
  <si>
    <t>vallen dan in voorbeeld 2. In voorbeeld 2 is daarom de verlofperiode korter maar wordt wel</t>
  </si>
  <si>
    <t>het inhoudingspercentage hoger, terwijl de totale inhouding in beide voorbeelden gelijk is.</t>
  </si>
  <si>
    <t>Per saldo kost het ouderschapsverlof dus evenveel aangezien het aantal uren gelijk is.</t>
  </si>
  <si>
    <t>Ouderschapsverlofopname i.c.m. opname compensatieverlof (ADV) bij OP/directie</t>
  </si>
  <si>
    <t>Indien gekozen wordt voor ouderschapsverlof voor de volledige weekomvang en</t>
  </si>
  <si>
    <t xml:space="preserve">er was daarvoor sprake van opname compensatieverlof, dan dient 8,6% van </t>
  </si>
  <si>
    <t>de volledige weekomvang als compensatieverlof te worden opgenomen.</t>
  </si>
  <si>
    <t>Anders ontstaat een situatie waarin meer ouderschapsverlof wordt opgenomen</t>
  </si>
  <si>
    <r>
      <t xml:space="preserve">dan </t>
    </r>
    <r>
      <rPr>
        <i/>
        <sz val="10"/>
        <rFont val="Arial"/>
        <family val="2"/>
      </rPr>
      <t>gemiddeld</t>
    </r>
    <r>
      <rPr>
        <sz val="10"/>
        <rFont val="Arial"/>
        <family val="2"/>
      </rPr>
      <t xml:space="preserve"> wordt gewerkt in een week. Dit zou betekenen dat een werknemer</t>
    </r>
  </si>
  <si>
    <t>met een werktijdfactor van 1,0000 ouderschapsverlof zou opnemen voor 1,0860.</t>
  </si>
  <si>
    <t xml:space="preserve">Dit kan natuurlijk niet. </t>
  </si>
  <si>
    <t>voorbeeld 6</t>
  </si>
  <si>
    <t>lesuren per week</t>
  </si>
  <si>
    <t>Vier dagen van 5,5 en één dag van 3,75 uur.</t>
  </si>
  <si>
    <t>Gemiddeld aantal lesweken</t>
  </si>
  <si>
    <t>Gem.aant. lesuren per week</t>
  </si>
  <si>
    <t>Opname compensatieverlof</t>
  </si>
  <si>
    <t xml:space="preserve">In geval van ouderschapsverlof over een periode van 10 lesweken, dient er </t>
  </si>
  <si>
    <t>in deze periode 10 x 2,04 aan compensatieverlof te worden opgenomen,</t>
  </si>
  <si>
    <t>ofwel 20,4 lesuren.</t>
  </si>
  <si>
    <t>In het model wordt dan ingevuld aan ouderschapsverlofopname 23,71 uur per week.</t>
  </si>
  <si>
    <t xml:space="preserve">Het compensatieverlof wordt dan b.v. op vrijdag opgenomen, hiertoe wordt dan </t>
  </si>
  <si>
    <t xml:space="preserve">het aantal ouderschapsverlofuren op vrijdag met 2,04 verminderd en wordt op </t>
  </si>
  <si>
    <t>vrijdag geen 5,5 uur maar 3,46 uur ingevuld.</t>
  </si>
  <si>
    <t>Afrondingsverschillen</t>
  </si>
  <si>
    <t>In het model kunnen afrondingsverschillen van 0,0001 of minder voorkomen. Deze hebben</t>
  </si>
  <si>
    <t>een verwaarloosbaar effect op de berekeningen.</t>
  </si>
  <si>
    <t>Uitleg bij de omvang en inhouding bij onbetaald ouderschapsverlof</t>
  </si>
  <si>
    <t>Omvang onbetaald ouderschapsverlof</t>
  </si>
  <si>
    <t>Het verlof bedraagt bij een volledige benoeming (werktijdfactor 1,0000) 1040 klokuren.</t>
  </si>
  <si>
    <t>In lesgebonden tijd is dit 583 lesuren.</t>
  </si>
  <si>
    <t>Over het deel van de werktijdfactor dat onbetaald ouderschapsverlof wordt opgenomen</t>
  </si>
  <si>
    <t>bedraagt de inhouding 100%.</t>
  </si>
  <si>
    <t>Vakanties</t>
  </si>
  <si>
    <t>Over vakantie(dagen) gedurende de periode van het onbetaald ouderschapsverlof vindt geen</t>
  </si>
  <si>
    <t>salarisbetaling plaats. Naarmate er meer vakantiedagen in de periode van het verlof vallen,</t>
  </si>
  <si>
    <t>wordt de totale periode waarover geen salarisbetaling plaatsvindt langer.</t>
  </si>
  <si>
    <t>Versie 2022-11</t>
  </si>
  <si>
    <t>Versie 2023-10</t>
  </si>
  <si>
    <t>n.v.t.</t>
  </si>
  <si>
    <r>
      <t xml:space="preserve">Werktijdfactor </t>
    </r>
    <r>
      <rPr>
        <i/>
        <sz val="8"/>
        <rFont val="Arial"/>
        <family val="2"/>
      </rPr>
      <t>(huidige wtf)</t>
    </r>
  </si>
  <si>
    <r>
      <t xml:space="preserve">Werktijdfactor </t>
    </r>
    <r>
      <rPr>
        <i/>
        <sz val="8"/>
        <rFont val="Arial"/>
        <family val="2"/>
      </rPr>
      <t>(dit is de werktijdfactor die de werknemer blijft werken na het ouderschapsverlof)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</si>
</sst>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€&quot;\ #,##0.00_-;[Red]&quot;€&quot;\ #,##0.00\-"/>
    <numFmt numFmtId="165" formatCode="_-&quot;€&quot;\ * #,##0.00_-;_-&quot;€&quot;\ * #,##0.00\-;_-&quot;€&quot;\ * &quot;-&quot;??_-;_-@_-"/>
    <numFmt numFmtId="166" formatCode="0.0000"/>
    <numFmt numFmtId="167" formatCode="0.00000"/>
    <numFmt numFmtId="168" formatCode="0\ &quot;jaar&quot;"/>
    <numFmt numFmtId="169" formatCode="ddd\ dd/mm/yy"/>
    <numFmt numFmtId="170" formatCode="ddd\ d/m/yy"/>
    <numFmt numFmtId="171" formatCode="#,##0.0000"/>
    <numFmt numFmtId="172" formatCode="0.000%"/>
    <numFmt numFmtId="173" formatCode="0.0000%"/>
  </numFmts>
  <fonts count="32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b/>
      <u/>
      <sz val="9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9"/>
      <color rgb="FFF09A7E"/>
      <name val="Arial"/>
      <family val="2"/>
    </font>
    <font>
      <i/>
      <sz val="9"/>
      <name val="Arial"/>
      <family val="2"/>
    </font>
    <font>
      <b/>
      <sz val="10"/>
      <color indexed="14"/>
      <name val="Arial"/>
      <family val="2"/>
    </font>
    <font>
      <i/>
      <sz val="9"/>
      <color indexed="10"/>
      <name val="Arial"/>
      <family val="2"/>
    </font>
    <font>
      <b/>
      <sz val="9"/>
      <color indexed="10"/>
      <name val="Arial"/>
      <family val="2"/>
    </font>
    <font>
      <u/>
      <sz val="9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9A7E"/>
        <bgColor indexed="64"/>
      </patternFill>
    </fill>
    <fill>
      <patternFill patternType="solid">
        <fgColor rgb="FFACE1E9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0" fillId="2" borderId="0" xfId="0" applyFill="1"/>
    <xf numFmtId="0" fontId="8" fillId="2" borderId="6" xfId="0" applyFont="1" applyFill="1" applyBorder="1"/>
    <xf numFmtId="0" fontId="8" fillId="2" borderId="7" xfId="0" applyFont="1" applyFill="1" applyBorder="1"/>
    <xf numFmtId="0" fontId="0" fillId="2" borderId="9" xfId="0" applyFill="1" applyBorder="1"/>
    <xf numFmtId="0" fontId="9" fillId="2" borderId="9" xfId="0" applyFont="1" applyFill="1" applyBorder="1"/>
    <xf numFmtId="0" fontId="9" fillId="2" borderId="0" xfId="0" applyFont="1" applyFill="1"/>
    <xf numFmtId="0" fontId="10" fillId="2" borderId="9" xfId="2" applyFont="1" applyFill="1" applyBorder="1" applyAlignment="1" applyProtection="1"/>
    <xf numFmtId="0" fontId="10" fillId="2" borderId="0" xfId="2" applyFont="1" applyFill="1" applyBorder="1" applyAlignment="1" applyProtection="1"/>
    <xf numFmtId="0" fontId="10" fillId="2" borderId="11" xfId="2" applyFont="1" applyFill="1" applyBorder="1" applyAlignment="1" applyProtection="1"/>
    <xf numFmtId="0" fontId="10" fillId="2" borderId="12" xfId="2" applyFont="1" applyFill="1" applyBorder="1" applyAlignment="1" applyProtection="1"/>
    <xf numFmtId="0" fontId="2" fillId="2" borderId="0" xfId="0" applyFont="1" applyFill="1"/>
    <xf numFmtId="0" fontId="11" fillId="2" borderId="0" xfId="0" applyFont="1" applyFill="1"/>
    <xf numFmtId="0" fontId="6" fillId="2" borderId="0" xfId="0" applyFont="1" applyFill="1"/>
    <xf numFmtId="1" fontId="0" fillId="2" borderId="0" xfId="0" applyNumberFormat="1" applyFill="1"/>
    <xf numFmtId="0" fontId="1" fillId="2" borderId="0" xfId="0" applyFont="1" applyFill="1"/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4" fontId="0" fillId="2" borderId="0" xfId="0" applyNumberFormat="1" applyFill="1"/>
    <xf numFmtId="0" fontId="0" fillId="2" borderId="5" xfId="0" applyFill="1" applyBorder="1"/>
    <xf numFmtId="0" fontId="0" fillId="2" borderId="18" xfId="0" applyFill="1" applyBorder="1" applyAlignment="1">
      <alignment horizontal="center"/>
    </xf>
    <xf numFmtId="171" fontId="0" fillId="0" borderId="0" xfId="0" applyNumberFormat="1"/>
    <xf numFmtId="10" fontId="0" fillId="0" borderId="0" xfId="3" applyNumberFormat="1" applyFont="1"/>
    <xf numFmtId="166" fontId="0" fillId="2" borderId="0" xfId="0" applyNumberFormat="1" applyFill="1"/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0" fontId="3" fillId="2" borderId="0" xfId="0" applyFont="1" applyFill="1"/>
    <xf numFmtId="0" fontId="12" fillId="2" borderId="0" xfId="0" applyFont="1" applyFill="1"/>
    <xf numFmtId="0" fontId="5" fillId="2" borderId="0" xfId="0" applyFont="1" applyFill="1" applyAlignment="1">
      <alignment horizontal="left" indent="1"/>
    </xf>
    <xf numFmtId="0" fontId="0" fillId="2" borderId="1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1" fontId="0" fillId="2" borderId="2" xfId="0" applyNumberFormat="1" applyFill="1" applyBorder="1" applyAlignment="1">
      <alignment horizontal="center"/>
    </xf>
    <xf numFmtId="171" fontId="0" fillId="2" borderId="19" xfId="0" applyNumberFormat="1" applyFill="1" applyBorder="1" applyAlignment="1">
      <alignment horizontal="center"/>
    </xf>
    <xf numFmtId="171" fontId="0" fillId="2" borderId="0" xfId="0" applyNumberForma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0" fontId="0" fillId="2" borderId="3" xfId="3" applyNumberFormat="1" applyFont="1" applyFill="1" applyBorder="1" applyAlignment="1">
      <alignment horizontal="center"/>
    </xf>
    <xf numFmtId="10" fontId="0" fillId="2" borderId="21" xfId="3" applyNumberFormat="1" applyFont="1" applyFill="1" applyBorder="1" applyAlignment="1">
      <alignment horizontal="center"/>
    </xf>
    <xf numFmtId="10" fontId="0" fillId="2" borderId="4" xfId="3" applyNumberFormat="1" applyFont="1" applyFill="1" applyBorder="1" applyAlignment="1">
      <alignment horizontal="center"/>
    </xf>
    <xf numFmtId="164" fontId="0" fillId="2" borderId="0" xfId="0" applyNumberFormat="1" applyFill="1"/>
    <xf numFmtId="10" fontId="0" fillId="2" borderId="0" xfId="3" applyNumberFormat="1" applyFont="1" applyFill="1"/>
    <xf numFmtId="0" fontId="4" fillId="2" borderId="8" xfId="0" applyFont="1" applyFill="1" applyBorder="1"/>
    <xf numFmtId="0" fontId="4" fillId="2" borderId="10" xfId="0" applyFont="1" applyFill="1" applyBorder="1"/>
    <xf numFmtId="0" fontId="4" fillId="2" borderId="13" xfId="0" applyFont="1" applyFill="1" applyBorder="1"/>
    <xf numFmtId="0" fontId="5" fillId="2" borderId="0" xfId="0" applyFont="1" applyFill="1" applyAlignment="1">
      <alignment horizontal="left" wrapText="1"/>
    </xf>
    <xf numFmtId="0" fontId="3" fillId="2" borderId="14" xfId="0" applyFont="1" applyFill="1" applyBorder="1"/>
    <xf numFmtId="0" fontId="1" fillId="2" borderId="1" xfId="0" applyFont="1" applyFill="1" applyBorder="1"/>
    <xf numFmtId="0" fontId="1" fillId="2" borderId="15" xfId="0" applyFont="1" applyFill="1" applyBorder="1"/>
    <xf numFmtId="0" fontId="1" fillId="2" borderId="2" xfId="0" applyFont="1" applyFill="1" applyBorder="1"/>
    <xf numFmtId="0" fontId="1" fillId="2" borderId="16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17" xfId="0" applyFont="1" applyFill="1" applyBorder="1"/>
    <xf numFmtId="0" fontId="13" fillId="0" borderId="0" xfId="0" applyFont="1"/>
    <xf numFmtId="0" fontId="14" fillId="2" borderId="14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0" fontId="15" fillId="2" borderId="15" xfId="0" applyFont="1" applyFill="1" applyBorder="1"/>
    <xf numFmtId="0" fontId="1" fillId="2" borderId="14" xfId="0" applyFont="1" applyFill="1" applyBorder="1"/>
    <xf numFmtId="0" fontId="15" fillId="2" borderId="2" xfId="0" applyFont="1" applyFill="1" applyBorder="1"/>
    <xf numFmtId="0" fontId="15" fillId="2" borderId="0" xfId="0" applyFont="1" applyFill="1"/>
    <xf numFmtId="0" fontId="16" fillId="11" borderId="26" xfId="0" applyFont="1" applyFill="1" applyBorder="1" applyAlignment="1" applyProtection="1">
      <alignment horizontal="left"/>
      <protection locked="0"/>
    </xf>
    <xf numFmtId="0" fontId="16" fillId="11" borderId="27" xfId="0" quotePrefix="1" applyFont="1" applyFill="1" applyBorder="1" applyAlignment="1" applyProtection="1">
      <alignment horizontal="left"/>
      <protection locked="0"/>
    </xf>
    <xf numFmtId="0" fontId="16" fillId="11" borderId="27" xfId="0" applyFont="1" applyFill="1" applyBorder="1" applyAlignment="1" applyProtection="1">
      <alignment horizontal="left"/>
      <protection locked="0"/>
    </xf>
    <xf numFmtId="0" fontId="16" fillId="11" borderId="39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left"/>
    </xf>
    <xf numFmtId="0" fontId="16" fillId="11" borderId="27" xfId="0" applyFont="1" applyFill="1" applyBorder="1" applyAlignment="1" applyProtection="1">
      <alignment horizontal="left"/>
      <protection locked="0"/>
    </xf>
    <xf numFmtId="0" fontId="15" fillId="2" borderId="3" xfId="0" applyFont="1" applyFill="1" applyBorder="1"/>
    <xf numFmtId="0" fontId="15" fillId="2" borderId="4" xfId="0" applyFont="1" applyFill="1" applyBorder="1"/>
    <xf numFmtId="0" fontId="16" fillId="11" borderId="4" xfId="0" applyFont="1" applyFill="1" applyBorder="1" applyAlignment="1" applyProtection="1">
      <alignment horizontal="left"/>
      <protection locked="0"/>
    </xf>
    <xf numFmtId="0" fontId="16" fillId="11" borderId="4" xfId="0" applyFont="1" applyFill="1" applyBorder="1" applyAlignment="1" applyProtection="1">
      <alignment horizontal="left"/>
      <protection locked="0"/>
    </xf>
    <xf numFmtId="0" fontId="16" fillId="11" borderId="17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right"/>
    </xf>
    <xf numFmtId="0" fontId="17" fillId="2" borderId="14" xfId="0" applyFont="1" applyFill="1" applyBorder="1"/>
    <xf numFmtId="0" fontId="18" fillId="2" borderId="1" xfId="0" applyFont="1" applyFill="1" applyBorder="1"/>
    <xf numFmtId="0" fontId="15" fillId="2" borderId="1" xfId="0" applyFont="1" applyFill="1" applyBorder="1" applyAlignment="1">
      <alignment horizontal="right"/>
    </xf>
    <xf numFmtId="0" fontId="15" fillId="2" borderId="15" xfId="0" applyFont="1" applyFill="1" applyBorder="1" applyAlignment="1">
      <alignment horizontal="right"/>
    </xf>
    <xf numFmtId="14" fontId="1" fillId="2" borderId="15" xfId="0" applyNumberFormat="1" applyFont="1" applyFill="1" applyBorder="1"/>
    <xf numFmtId="0" fontId="16" fillId="11" borderId="23" xfId="0" applyFont="1" applyFill="1" applyBorder="1" applyAlignment="1" applyProtection="1">
      <alignment horizontal="left"/>
      <protection locked="0"/>
    </xf>
    <xf numFmtId="0" fontId="15" fillId="2" borderId="28" xfId="0" applyFont="1" applyFill="1" applyBorder="1"/>
    <xf numFmtId="14" fontId="1" fillId="2" borderId="16" xfId="0" applyNumberFormat="1" applyFont="1" applyFill="1" applyBorder="1"/>
    <xf numFmtId="14" fontId="16" fillId="11" borderId="23" xfId="0" applyNumberFormat="1" applyFont="1" applyFill="1" applyBorder="1" applyAlignment="1" applyProtection="1">
      <alignment horizontal="left"/>
      <protection locked="0"/>
    </xf>
    <xf numFmtId="166" fontId="16" fillId="11" borderId="29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15" fillId="2" borderId="16" xfId="0" applyFont="1" applyFill="1" applyBorder="1"/>
    <xf numFmtId="166" fontId="15" fillId="2" borderId="0" xfId="0" applyNumberFormat="1" applyFont="1" applyFill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7" fillId="2" borderId="2" xfId="0" applyFont="1" applyFill="1" applyBorder="1"/>
    <xf numFmtId="14" fontId="1" fillId="2" borderId="0" xfId="0" applyNumberFormat="1" applyFont="1" applyFill="1"/>
    <xf numFmtId="0" fontId="16" fillId="11" borderId="29" xfId="0" applyFont="1" applyFill="1" applyBorder="1" applyProtection="1">
      <protection locked="0"/>
    </xf>
    <xf numFmtId="0" fontId="19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20" fillId="2" borderId="0" xfId="0" applyFont="1" applyFill="1"/>
    <xf numFmtId="14" fontId="1" fillId="2" borderId="4" xfId="0" applyNumberFormat="1" applyFont="1" applyFill="1" applyBorder="1"/>
    <xf numFmtId="0" fontId="16" fillId="11" borderId="23" xfId="0" applyFont="1" applyFill="1" applyBorder="1" applyAlignment="1" applyProtection="1">
      <alignment horizontal="left"/>
      <protection locked="0"/>
    </xf>
    <xf numFmtId="0" fontId="15" fillId="2" borderId="30" xfId="0" applyFont="1" applyFill="1" applyBorder="1" applyAlignment="1">
      <alignment horizontal="left"/>
    </xf>
    <xf numFmtId="14" fontId="16" fillId="11" borderId="29" xfId="0" applyNumberFormat="1" applyFont="1" applyFill="1" applyBorder="1" applyAlignment="1" applyProtection="1">
      <alignment horizontal="left"/>
      <protection locked="0"/>
    </xf>
    <xf numFmtId="0" fontId="15" fillId="2" borderId="0" xfId="0" applyFont="1" applyFill="1" applyAlignment="1">
      <alignment horizontal="left"/>
    </xf>
    <xf numFmtId="0" fontId="1" fillId="2" borderId="18" xfId="0" applyFont="1" applyFill="1" applyBorder="1"/>
    <xf numFmtId="170" fontId="16" fillId="11" borderId="29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/>
    </xf>
    <xf numFmtId="2" fontId="1" fillId="2" borderId="2" xfId="0" applyNumberFormat="1" applyFont="1" applyFill="1" applyBorder="1"/>
    <xf numFmtId="0" fontId="1" fillId="2" borderId="19" xfId="0" applyFont="1" applyFill="1" applyBorder="1"/>
    <xf numFmtId="0" fontId="16" fillId="2" borderId="5" xfId="0" applyFont="1" applyFill="1" applyBorder="1"/>
    <xf numFmtId="170" fontId="6" fillId="2" borderId="20" xfId="0" applyNumberFormat="1" applyFont="1" applyFill="1" applyBorder="1"/>
    <xf numFmtId="0" fontId="6" fillId="2" borderId="20" xfId="0" applyFont="1" applyFill="1" applyBorder="1"/>
    <xf numFmtId="0" fontId="22" fillId="2" borderId="0" xfId="0" applyFont="1" applyFill="1"/>
    <xf numFmtId="168" fontId="15" fillId="12" borderId="29" xfId="0" applyNumberFormat="1" applyFont="1" applyFill="1" applyBorder="1" applyAlignment="1">
      <alignment horizontal="left"/>
    </xf>
    <xf numFmtId="1" fontId="6" fillId="8" borderId="20" xfId="0" applyNumberFormat="1" applyFont="1" applyFill="1" applyBorder="1" applyAlignment="1">
      <alignment horizontal="right"/>
    </xf>
    <xf numFmtId="2" fontId="1" fillId="2" borderId="3" xfId="0" applyNumberFormat="1" applyFont="1" applyFill="1" applyBorder="1"/>
    <xf numFmtId="0" fontId="1" fillId="2" borderId="21" xfId="0" applyFont="1" applyFill="1" applyBorder="1"/>
    <xf numFmtId="0" fontId="6" fillId="2" borderId="5" xfId="0" applyFont="1" applyFill="1" applyBorder="1"/>
    <xf numFmtId="170" fontId="23" fillId="4" borderId="20" xfId="0" applyNumberFormat="1" applyFont="1" applyFill="1" applyBorder="1"/>
    <xf numFmtId="1" fontId="1" fillId="2" borderId="0" xfId="0" applyNumberFormat="1" applyFont="1" applyFill="1"/>
    <xf numFmtId="14" fontId="15" fillId="12" borderId="29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6" fillId="2" borderId="0" xfId="0" applyFont="1" applyFill="1"/>
    <xf numFmtId="2" fontId="15" fillId="11" borderId="29" xfId="0" applyNumberFormat="1" applyFont="1" applyFill="1" applyBorder="1" applyAlignment="1" applyProtection="1">
      <alignment horizontal="left"/>
      <protection locked="0"/>
    </xf>
    <xf numFmtId="2" fontId="15" fillId="12" borderId="31" xfId="0" applyNumberFormat="1" applyFont="1" applyFill="1" applyBorder="1" applyAlignment="1">
      <alignment horizontal="left"/>
    </xf>
    <xf numFmtId="0" fontId="1" fillId="5" borderId="0" xfId="0" applyFont="1" applyFill="1"/>
    <xf numFmtId="0" fontId="16" fillId="12" borderId="0" xfId="0" applyFont="1" applyFill="1"/>
    <xf numFmtId="0" fontId="15" fillId="2" borderId="32" xfId="0" applyFont="1" applyFill="1" applyBorder="1"/>
    <xf numFmtId="1" fontId="1" fillId="8" borderId="20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49" fontId="18" fillId="2" borderId="5" xfId="0" applyNumberFormat="1" applyFont="1" applyFill="1" applyBorder="1" applyAlignment="1">
      <alignment horizontal="left"/>
    </xf>
    <xf numFmtId="49" fontId="18" fillId="0" borderId="24" xfId="0" applyNumberFormat="1" applyFont="1" applyBorder="1" applyAlignment="1">
      <alignment horizontal="left"/>
    </xf>
    <xf numFmtId="49" fontId="18" fillId="0" borderId="33" xfId="0" applyNumberFormat="1" applyFont="1" applyBorder="1" applyAlignment="1">
      <alignment horizontal="center"/>
    </xf>
    <xf numFmtId="0" fontId="15" fillId="2" borderId="34" xfId="0" applyFont="1" applyFill="1" applyBorder="1"/>
    <xf numFmtId="2" fontId="1" fillId="2" borderId="0" xfId="0" applyNumberFormat="1" applyFont="1" applyFill="1" applyAlignment="1">
      <alignment horizontal="left"/>
    </xf>
    <xf numFmtId="2" fontId="1" fillId="6" borderId="22" xfId="0" applyNumberFormat="1" applyFont="1" applyFill="1" applyBorder="1" applyAlignment="1">
      <alignment horizontal="left"/>
    </xf>
    <xf numFmtId="2" fontId="16" fillId="11" borderId="35" xfId="0" applyNumberFormat="1" applyFont="1" applyFill="1" applyBorder="1" applyAlignment="1" applyProtection="1">
      <alignment horizontal="left"/>
      <protection locked="0"/>
    </xf>
    <xf numFmtId="2" fontId="16" fillId="12" borderId="36" xfId="0" applyNumberFormat="1" applyFont="1" applyFill="1" applyBorder="1" applyAlignment="1">
      <alignment horizontal="center"/>
    </xf>
    <xf numFmtId="166" fontId="16" fillId="12" borderId="37" xfId="0" applyNumberFormat="1" applyFont="1" applyFill="1" applyBorder="1" applyAlignment="1">
      <alignment horizontal="right"/>
    </xf>
    <xf numFmtId="2" fontId="24" fillId="2" borderId="0" xfId="0" applyNumberFormat="1" applyFont="1" applyFill="1" applyAlignment="1">
      <alignment horizontal="left"/>
    </xf>
    <xf numFmtId="2" fontId="16" fillId="2" borderId="16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2" fontId="1" fillId="6" borderId="0" xfId="0" applyNumberFormat="1" applyFont="1" applyFill="1" applyAlignment="1">
      <alignment horizontal="left"/>
    </xf>
    <xf numFmtId="4" fontId="15" fillId="12" borderId="29" xfId="0" applyNumberFormat="1" applyFont="1" applyFill="1" applyBorder="1" applyAlignment="1">
      <alignment horizontal="left"/>
    </xf>
    <xf numFmtId="0" fontId="25" fillId="2" borderId="0" xfId="0" applyFont="1" applyFill="1"/>
    <xf numFmtId="0" fontId="1" fillId="2" borderId="0" xfId="0" applyFont="1" applyFill="1" applyAlignment="1">
      <alignment horizontal="center"/>
    </xf>
    <xf numFmtId="0" fontId="26" fillId="2" borderId="0" xfId="0" applyFont="1" applyFill="1"/>
    <xf numFmtId="0" fontId="24" fillId="2" borderId="0" xfId="0" applyFont="1" applyFill="1" applyAlignment="1">
      <alignment horizontal="left"/>
    </xf>
    <xf numFmtId="2" fontId="15" fillId="2" borderId="16" xfId="0" applyNumberFormat="1" applyFont="1" applyFill="1" applyBorder="1"/>
    <xf numFmtId="2" fontId="1" fillId="2" borderId="0" xfId="0" applyNumberFormat="1" applyFont="1" applyFill="1"/>
    <xf numFmtId="14" fontId="27" fillId="2" borderId="0" xfId="0" applyNumberFormat="1" applyFont="1" applyFill="1"/>
    <xf numFmtId="0" fontId="22" fillId="2" borderId="2" xfId="0" applyFont="1" applyFill="1" applyBorder="1"/>
    <xf numFmtId="0" fontId="16" fillId="2" borderId="18" xfId="0" applyFont="1" applyFill="1" applyBorder="1"/>
    <xf numFmtId="0" fontId="16" fillId="2" borderId="14" xfId="0" applyFont="1" applyFill="1" applyBorder="1"/>
    <xf numFmtId="0" fontId="16" fillId="2" borderId="5" xfId="0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49" fontId="16" fillId="0" borderId="24" xfId="0" applyNumberFormat="1" applyFont="1" applyBorder="1" applyAlignment="1">
      <alignment horizontal="center"/>
    </xf>
    <xf numFmtId="0" fontId="16" fillId="2" borderId="21" xfId="0" applyFont="1" applyFill="1" applyBorder="1"/>
    <xf numFmtId="0" fontId="16" fillId="2" borderId="5" xfId="0" applyFont="1" applyFill="1" applyBorder="1" applyAlignment="1">
      <alignment horizontal="right"/>
    </xf>
    <xf numFmtId="49" fontId="18" fillId="2" borderId="16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15" fillId="11" borderId="5" xfId="0" applyFont="1" applyFill="1" applyBorder="1" applyProtection="1">
      <protection locked="0"/>
    </xf>
    <xf numFmtId="169" fontId="15" fillId="11" borderId="5" xfId="0" applyNumberFormat="1" applyFont="1" applyFill="1" applyBorder="1" applyProtection="1">
      <protection locked="0"/>
    </xf>
    <xf numFmtId="0" fontId="15" fillId="11" borderId="5" xfId="0" applyFont="1" applyFill="1" applyBorder="1" applyAlignment="1" applyProtection="1">
      <alignment horizontal="center"/>
      <protection locked="0"/>
    </xf>
    <xf numFmtId="4" fontId="15" fillId="12" borderId="5" xfId="0" applyNumberFormat="1" applyFont="1" applyFill="1" applyBorder="1"/>
    <xf numFmtId="169" fontId="15" fillId="2" borderId="16" xfId="0" applyNumberFormat="1" applyFont="1" applyFill="1" applyBorder="1"/>
    <xf numFmtId="169" fontId="4" fillId="2" borderId="0" xfId="0" applyNumberFormat="1" applyFont="1" applyFill="1"/>
    <xf numFmtId="4" fontId="4" fillId="2" borderId="0" xfId="0" applyNumberFormat="1" applyFont="1" applyFill="1" applyAlignment="1">
      <alignment horizontal="left"/>
    </xf>
    <xf numFmtId="0" fontId="19" fillId="2" borderId="16" xfId="0" applyFont="1" applyFill="1" applyBorder="1"/>
    <xf numFmtId="0" fontId="28" fillId="2" borderId="0" xfId="0" applyFont="1" applyFill="1"/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30" fillId="2" borderId="0" xfId="0" applyFont="1" applyFill="1"/>
    <xf numFmtId="0" fontId="16" fillId="2" borderId="14" xfId="0" applyFont="1" applyFill="1" applyBorder="1" applyAlignment="1">
      <alignment horizontal="right"/>
    </xf>
    <xf numFmtId="0" fontId="16" fillId="12" borderId="5" xfId="0" applyFont="1" applyFill="1" applyBorder="1"/>
    <xf numFmtId="0" fontId="16" fillId="2" borderId="24" xfId="0" applyFont="1" applyFill="1" applyBorder="1" applyAlignment="1">
      <alignment horizontal="right"/>
    </xf>
    <xf numFmtId="4" fontId="16" fillId="2" borderId="5" xfId="0" applyNumberFormat="1" applyFont="1" applyFill="1" applyBorder="1"/>
    <xf numFmtId="0" fontId="16" fillId="2" borderId="20" xfId="0" applyFont="1" applyFill="1" applyBorder="1"/>
    <xf numFmtId="0" fontId="1" fillId="2" borderId="5" xfId="0" applyFont="1" applyFill="1" applyBorder="1"/>
    <xf numFmtId="0" fontId="1" fillId="2" borderId="24" xfId="0" applyFont="1" applyFill="1" applyBorder="1"/>
    <xf numFmtId="0" fontId="1" fillId="2" borderId="20" xfId="0" applyFont="1" applyFill="1" applyBorder="1"/>
    <xf numFmtId="0" fontId="31" fillId="2" borderId="0" xfId="0" applyFont="1" applyFill="1" applyAlignment="1">
      <alignment horizontal="left"/>
    </xf>
    <xf numFmtId="4" fontId="1" fillId="2" borderId="0" xfId="0" applyNumberFormat="1" applyFont="1" applyFill="1"/>
    <xf numFmtId="170" fontId="15" fillId="12" borderId="5" xfId="0" applyNumberFormat="1" applyFont="1" applyFill="1" applyBorder="1"/>
    <xf numFmtId="0" fontId="1" fillId="8" borderId="0" xfId="0" applyFont="1" applyFill="1"/>
    <xf numFmtId="4" fontId="1" fillId="8" borderId="5" xfId="1" applyNumberFormat="1" applyFont="1" applyFill="1" applyBorder="1" applyAlignment="1" applyProtection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4" fontId="15" fillId="12" borderId="5" xfId="0" applyNumberFormat="1" applyFont="1" applyFill="1" applyBorder="1"/>
    <xf numFmtId="0" fontId="15" fillId="2" borderId="0" xfId="0" applyFont="1" applyFill="1" applyAlignment="1">
      <alignment horizontal="center"/>
    </xf>
    <xf numFmtId="10" fontId="16" fillId="12" borderId="5" xfId="3" applyNumberFormat="1" applyFont="1" applyFill="1" applyBorder="1" applyProtection="1"/>
    <xf numFmtId="0" fontId="15" fillId="10" borderId="0" xfId="0" applyFont="1" applyFill="1"/>
    <xf numFmtId="0" fontId="15" fillId="0" borderId="16" xfId="0" applyFont="1" applyBorder="1"/>
    <xf numFmtId="4" fontId="1" fillId="8" borderId="16" xfId="0" applyNumberFormat="1" applyFont="1" applyFill="1" applyBorder="1"/>
    <xf numFmtId="0" fontId="4" fillId="2" borderId="18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4" fontId="15" fillId="2" borderId="0" xfId="0" applyNumberFormat="1" applyFont="1" applyFill="1"/>
    <xf numFmtId="166" fontId="16" fillId="12" borderId="5" xfId="0" applyNumberFormat="1" applyFont="1" applyFill="1" applyBorder="1"/>
    <xf numFmtId="166" fontId="16" fillId="2" borderId="0" xfId="0" applyNumberFormat="1" applyFont="1" applyFill="1" applyAlignment="1">
      <alignment horizontal="left"/>
    </xf>
    <xf numFmtId="166" fontId="6" fillId="2" borderId="0" xfId="0" applyNumberFormat="1" applyFont="1" applyFill="1" applyAlignment="1">
      <alignment horizontal="center"/>
    </xf>
    <xf numFmtId="0" fontId="4" fillId="2" borderId="19" xfId="0" applyFont="1" applyFill="1" applyBorder="1" applyAlignment="1">
      <alignment horizontal="right"/>
    </xf>
    <xf numFmtId="0" fontId="15" fillId="0" borderId="3" xfId="0" applyFont="1" applyBorder="1"/>
    <xf numFmtId="0" fontId="15" fillId="0" borderId="0" xfId="0" applyFont="1"/>
    <xf numFmtId="0" fontId="15" fillId="0" borderId="0" xfId="0" applyFont="1" applyProtection="1">
      <protection hidden="1"/>
    </xf>
    <xf numFmtId="0" fontId="15" fillId="2" borderId="0" xfId="0" applyFont="1" applyFill="1" applyProtection="1">
      <protection hidden="1"/>
    </xf>
    <xf numFmtId="4" fontId="15" fillId="0" borderId="5" xfId="0" applyNumberFormat="1" applyFont="1" applyBorder="1" applyProtection="1">
      <protection hidden="1"/>
    </xf>
    <xf numFmtId="0" fontId="15" fillId="2" borderId="17" xfId="0" applyFont="1" applyFill="1" applyBorder="1"/>
    <xf numFmtId="4" fontId="1" fillId="8" borderId="0" xfId="1" applyNumberFormat="1" applyFont="1" applyFill="1" applyProtection="1"/>
    <xf numFmtId="0" fontId="16" fillId="2" borderId="1" xfId="0" applyFont="1" applyFill="1" applyBorder="1"/>
    <xf numFmtId="0" fontId="16" fillId="8" borderId="1" xfId="0" applyFont="1" applyFill="1" applyBorder="1"/>
    <xf numFmtId="10" fontId="1" fillId="8" borderId="15" xfId="0" applyNumberFormat="1" applyFont="1" applyFill="1" applyBorder="1"/>
    <xf numFmtId="0" fontId="4" fillId="2" borderId="21" xfId="0" applyFont="1" applyFill="1" applyBorder="1" applyAlignment="1">
      <alignment horizontal="right"/>
    </xf>
    <xf numFmtId="14" fontId="1" fillId="2" borderId="5" xfId="0" applyNumberFormat="1" applyFont="1" applyFill="1" applyBorder="1"/>
    <xf numFmtId="0" fontId="14" fillId="2" borderId="2" xfId="0" applyFont="1" applyFill="1" applyBorder="1"/>
    <xf numFmtId="0" fontId="14" fillId="2" borderId="0" xfId="0" applyFont="1" applyFill="1"/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14" fillId="2" borderId="16" xfId="0" applyFont="1" applyFill="1" applyBorder="1" applyAlignment="1">
      <alignment horizontal="left"/>
    </xf>
    <xf numFmtId="0" fontId="15" fillId="3" borderId="2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57" xfId="0" applyFont="1" applyFill="1" applyBorder="1" applyAlignment="1">
      <alignment horizontal="left" vertical="center"/>
    </xf>
    <xf numFmtId="0" fontId="15" fillId="3" borderId="56" xfId="0" applyFont="1" applyFill="1" applyBorder="1" applyAlignment="1">
      <alignment horizontal="left" vertical="center"/>
    </xf>
    <xf numFmtId="0" fontId="15" fillId="3" borderId="53" xfId="0" applyFont="1" applyFill="1" applyBorder="1" applyAlignment="1">
      <alignment horizontal="left" vertical="center"/>
    </xf>
    <xf numFmtId="0" fontId="15" fillId="3" borderId="54" xfId="0" applyFont="1" applyFill="1" applyBorder="1" applyAlignment="1">
      <alignment horizontal="left" vertical="center"/>
    </xf>
    <xf numFmtId="0" fontId="15" fillId="3" borderId="55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/>
    </xf>
    <xf numFmtId="0" fontId="15" fillId="3" borderId="14" xfId="0" applyFont="1" applyFill="1" applyBorder="1" applyAlignment="1">
      <alignment horizontal="left" vertical="center" indent="1"/>
    </xf>
    <xf numFmtId="0" fontId="15" fillId="3" borderId="15" xfId="0" applyFont="1" applyFill="1" applyBorder="1" applyAlignment="1">
      <alignment horizontal="left" vertical="center" indent="1"/>
    </xf>
    <xf numFmtId="0" fontId="16" fillId="3" borderId="58" xfId="0" applyFont="1" applyFill="1" applyBorder="1" applyAlignment="1" applyProtection="1">
      <alignment horizontal="left" vertical="center" indent="1"/>
      <protection locked="0"/>
    </xf>
    <xf numFmtId="0" fontId="16" fillId="3" borderId="40" xfId="0" applyFont="1" applyFill="1" applyBorder="1" applyAlignment="1" applyProtection="1">
      <alignment horizontal="left" vertical="center" indent="1"/>
      <protection locked="0"/>
    </xf>
    <xf numFmtId="14" fontId="16" fillId="3" borderId="50" xfId="0" applyNumberFormat="1" applyFont="1" applyFill="1" applyBorder="1" applyAlignment="1" applyProtection="1">
      <alignment horizontal="left" vertical="center" indent="1"/>
      <protection locked="0"/>
    </xf>
    <xf numFmtId="0" fontId="16" fillId="3" borderId="50" xfId="0" applyFont="1" applyFill="1" applyBorder="1" applyAlignment="1" applyProtection="1">
      <alignment horizontal="left" vertical="center" indent="1"/>
      <protection locked="0"/>
    </xf>
    <xf numFmtId="0" fontId="16" fillId="3" borderId="51" xfId="0" applyFont="1" applyFill="1" applyBorder="1" applyAlignment="1" applyProtection="1">
      <alignment horizontal="left" vertical="center" indent="1"/>
      <protection locked="0"/>
    </xf>
    <xf numFmtId="0" fontId="15" fillId="3" borderId="0" xfId="0" applyFont="1" applyFill="1" applyAlignment="1">
      <alignment horizontal="center"/>
    </xf>
    <xf numFmtId="3" fontId="1" fillId="2" borderId="5" xfId="0" applyNumberFormat="1" applyFont="1" applyFill="1" applyBorder="1"/>
    <xf numFmtId="4" fontId="1" fillId="2" borderId="5" xfId="0" applyNumberFormat="1" applyFont="1" applyFill="1" applyBorder="1"/>
    <xf numFmtId="0" fontId="15" fillId="3" borderId="47" xfId="0" applyFont="1" applyFill="1" applyBorder="1" applyAlignment="1">
      <alignment horizontal="left" vertical="center" indent="1"/>
    </xf>
    <xf numFmtId="0" fontId="15" fillId="3" borderId="48" xfId="0" applyFont="1" applyFill="1" applyBorder="1" applyAlignment="1">
      <alignment horizontal="left" vertical="center" indent="1"/>
    </xf>
    <xf numFmtId="0" fontId="16" fillId="3" borderId="47" xfId="0" applyFont="1" applyFill="1" applyBorder="1" applyAlignment="1" applyProtection="1">
      <alignment horizontal="left" vertical="center" indent="1"/>
      <protection locked="0"/>
    </xf>
    <xf numFmtId="0" fontId="16" fillId="3" borderId="59" xfId="0" applyFont="1" applyFill="1" applyBorder="1" applyAlignment="1" applyProtection="1">
      <alignment horizontal="left" vertical="center" indent="1"/>
      <protection locked="0"/>
    </xf>
    <xf numFmtId="0" fontId="16" fillId="3" borderId="35" xfId="0" applyFont="1" applyFill="1" applyBorder="1" applyAlignment="1" applyProtection="1">
      <alignment horizontal="left" vertical="center" indent="1"/>
      <protection locked="0"/>
    </xf>
    <xf numFmtId="0" fontId="16" fillId="3" borderId="22" xfId="0" applyFont="1" applyFill="1" applyBorder="1" applyAlignment="1" applyProtection="1">
      <alignment horizontal="left" vertical="center" indent="1"/>
      <protection locked="0"/>
    </xf>
    <xf numFmtId="0" fontId="15" fillId="3" borderId="58" xfId="0" applyFont="1" applyFill="1" applyBorder="1" applyAlignment="1">
      <alignment horizontal="left" vertical="center" indent="1"/>
    </xf>
    <xf numFmtId="0" fontId="15" fillId="3" borderId="62" xfId="0" applyFont="1" applyFill="1" applyBorder="1" applyAlignment="1">
      <alignment horizontal="left" vertical="center" indent="1"/>
    </xf>
    <xf numFmtId="0" fontId="1" fillId="2" borderId="25" xfId="0" applyFont="1" applyFill="1" applyBorder="1"/>
    <xf numFmtId="167" fontId="3" fillId="2" borderId="5" xfId="0" applyNumberFormat="1" applyFont="1" applyFill="1" applyBorder="1"/>
    <xf numFmtId="0" fontId="2" fillId="2" borderId="32" xfId="0" applyFont="1" applyFill="1" applyBorder="1"/>
    <xf numFmtId="0" fontId="15" fillId="3" borderId="3" xfId="0" applyFont="1" applyFill="1" applyBorder="1" applyAlignment="1">
      <alignment horizontal="left" vertical="center" indent="1"/>
    </xf>
    <xf numFmtId="0" fontId="15" fillId="3" borderId="17" xfId="0" applyFont="1" applyFill="1" applyBorder="1" applyAlignment="1">
      <alignment horizontal="left" vertical="center" indent="1"/>
    </xf>
    <xf numFmtId="0" fontId="16" fillId="3" borderId="3" xfId="0" applyFont="1" applyFill="1" applyBorder="1" applyAlignment="1" applyProtection="1">
      <alignment horizontal="left" vertical="center" indent="1"/>
      <protection locked="0"/>
    </xf>
    <xf numFmtId="0" fontId="16" fillId="3" borderId="60" xfId="0" applyFont="1" applyFill="1" applyBorder="1" applyAlignment="1" applyProtection="1">
      <alignment horizontal="left" vertical="center" indent="1"/>
      <protection locked="0"/>
    </xf>
    <xf numFmtId="0" fontId="16" fillId="3" borderId="52" xfId="0" applyFont="1" applyFill="1" applyBorder="1" applyAlignment="1" applyProtection="1">
      <alignment horizontal="left" vertical="center" indent="1"/>
      <protection locked="0"/>
    </xf>
    <xf numFmtId="0" fontId="16" fillId="3" borderId="61" xfId="0" applyFont="1" applyFill="1" applyBorder="1" applyAlignment="1" applyProtection="1">
      <alignment horizontal="left" vertical="center" indent="1"/>
      <protection locked="0"/>
    </xf>
    <xf numFmtId="10" fontId="1" fillId="2" borderId="0" xfId="3" applyNumberFormat="1" applyFont="1" applyFill="1" applyProtection="1"/>
    <xf numFmtId="166" fontId="1" fillId="2" borderId="0" xfId="0" applyNumberFormat="1" applyFont="1" applyFill="1"/>
    <xf numFmtId="10" fontId="6" fillId="2" borderId="63" xfId="3" applyNumberFormat="1" applyFont="1" applyFill="1" applyBorder="1" applyProtection="1"/>
    <xf numFmtId="0" fontId="15" fillId="3" borderId="0" xfId="0" applyFont="1" applyFill="1" applyAlignment="1">
      <alignment horizontal="left"/>
    </xf>
    <xf numFmtId="0" fontId="14" fillId="2" borderId="57" xfId="0" applyFont="1" applyFill="1" applyBorder="1" applyAlignment="1">
      <alignment horizontal="left"/>
    </xf>
    <xf numFmtId="0" fontId="14" fillId="2" borderId="54" xfId="0" applyFont="1" applyFill="1" applyBorder="1" applyAlignment="1">
      <alignment horizontal="left"/>
    </xf>
    <xf numFmtId="0" fontId="14" fillId="2" borderId="55" xfId="0" applyFont="1" applyFill="1" applyBorder="1" applyAlignment="1">
      <alignment horizontal="left"/>
    </xf>
    <xf numFmtId="0" fontId="15" fillId="2" borderId="38" xfId="0" applyFont="1" applyFill="1" applyBorder="1"/>
    <xf numFmtId="0" fontId="15" fillId="2" borderId="27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/>
    </xf>
    <xf numFmtId="0" fontId="15" fillId="2" borderId="23" xfId="0" applyFont="1" applyFill="1" applyBorder="1"/>
    <xf numFmtId="0" fontId="15" fillId="2" borderId="27" xfId="0" applyFont="1" applyFill="1" applyBorder="1" applyAlignment="1">
      <alignment vertical="center"/>
    </xf>
    <xf numFmtId="0" fontId="15" fillId="2" borderId="27" xfId="0" applyFont="1" applyFill="1" applyBorder="1"/>
    <xf numFmtId="0" fontId="15" fillId="2" borderId="29" xfId="0" applyFont="1" applyFill="1" applyBorder="1" applyAlignment="1">
      <alignment vertical="center"/>
    </xf>
    <xf numFmtId="0" fontId="15" fillId="2" borderId="39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73" fontId="6" fillId="4" borderId="23" xfId="3" applyNumberFormat="1" applyFont="1" applyFill="1" applyBorder="1" applyProtection="1"/>
    <xf numFmtId="172" fontId="1" fillId="2" borderId="0" xfId="3" applyNumberFormat="1" applyFont="1" applyFill="1" applyProtection="1"/>
    <xf numFmtId="0" fontId="15" fillId="2" borderId="2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fill" vertical="center"/>
    </xf>
    <xf numFmtId="0" fontId="15" fillId="2" borderId="40" xfId="0" applyFont="1" applyFill="1" applyBorder="1" applyAlignment="1">
      <alignment horizontal="fill" vertical="center"/>
    </xf>
    <xf numFmtId="0" fontId="15" fillId="2" borderId="41" xfId="0" applyFont="1" applyFill="1" applyBorder="1" applyAlignment="1">
      <alignment horizontal="fill" vertical="center"/>
    </xf>
    <xf numFmtId="0" fontId="15" fillId="2" borderId="42" xfId="0" applyFont="1" applyFill="1" applyBorder="1"/>
    <xf numFmtId="0" fontId="15" fillId="2" borderId="43" xfId="0" applyFont="1" applyFill="1" applyBorder="1"/>
    <xf numFmtId="0" fontId="1" fillId="3" borderId="0" xfId="0" applyFont="1" applyFill="1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4" xfId="0" applyFont="1" applyFill="1" applyBorder="1" applyAlignment="1">
      <alignment horizontal="left" vertical="center"/>
    </xf>
    <xf numFmtId="0" fontId="15" fillId="2" borderId="45" xfId="0" applyFont="1" applyFill="1" applyBorder="1"/>
    <xf numFmtId="0" fontId="15" fillId="2" borderId="45" xfId="0" applyFont="1" applyFill="1" applyBorder="1" applyAlignment="1">
      <alignment horizontal="center"/>
    </xf>
    <xf numFmtId="0" fontId="15" fillId="2" borderId="49" xfId="0" applyFont="1" applyFill="1" applyBorder="1"/>
    <xf numFmtId="0" fontId="15" fillId="2" borderId="44" xfId="0" applyFont="1" applyFill="1" applyBorder="1"/>
    <xf numFmtId="0" fontId="15" fillId="2" borderId="46" xfId="0" applyFont="1" applyFill="1" applyBorder="1"/>
    <xf numFmtId="9" fontId="1" fillId="2" borderId="5" xfId="0" applyNumberFormat="1" applyFont="1" applyFill="1" applyBorder="1"/>
    <xf numFmtId="9" fontId="1" fillId="2" borderId="5" xfId="3" applyFont="1" applyFill="1" applyBorder="1" applyProtection="1"/>
    <xf numFmtId="0" fontId="31" fillId="2" borderId="5" xfId="0" applyFont="1" applyFill="1" applyBorder="1"/>
    <xf numFmtId="0" fontId="1" fillId="0" borderId="0" xfId="0" applyFont="1" applyProtection="1">
      <protection hidden="1"/>
    </xf>
    <xf numFmtId="10" fontId="1" fillId="0" borderId="5" xfId="0" applyNumberFormat="1" applyFont="1" applyBorder="1" applyAlignment="1" applyProtection="1">
      <alignment horizontal="center"/>
      <protection hidden="1"/>
    </xf>
    <xf numFmtId="14" fontId="1" fillId="0" borderId="0" xfId="0" applyNumberFormat="1" applyFont="1" applyProtection="1">
      <protection hidden="1"/>
    </xf>
    <xf numFmtId="10" fontId="1" fillId="0" borderId="0" xfId="3" applyNumberFormat="1" applyFont="1" applyFill="1" applyBorder="1" applyProtection="1"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0" fontId="1" fillId="9" borderId="0" xfId="0" applyFont="1" applyFill="1"/>
    <xf numFmtId="166" fontId="16" fillId="2" borderId="0" xfId="0" applyNumberFormat="1" applyFont="1" applyFill="1" applyAlignment="1">
      <alignment horizontal="right"/>
    </xf>
    <xf numFmtId="0" fontId="2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16" fillId="2" borderId="30" xfId="0" applyFont="1" applyFill="1" applyBorder="1" applyAlignment="1">
      <alignment horizontal="left"/>
    </xf>
    <xf numFmtId="10" fontId="6" fillId="7" borderId="5" xfId="3" applyNumberFormat="1" applyFont="1" applyFill="1" applyBorder="1" applyProtection="1"/>
  </cellXfs>
  <cellStyles count="4">
    <cellStyle name="Euro" xfId="1" xr:uid="{00000000-0005-0000-0000-000000000000}"/>
    <cellStyle name="Hyperlink" xfId="2" builtinId="8"/>
    <cellStyle name="Procent" xfId="3" builtinId="5"/>
    <cellStyle name="Standaard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ACE1E9"/>
      <color rgb="FFF09A7E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9</xdr:row>
      <xdr:rowOff>57150</xdr:rowOff>
    </xdr:from>
    <xdr:to>
      <xdr:col>8</xdr:col>
      <xdr:colOff>285750</xdr:colOff>
      <xdr:row>10</xdr:row>
      <xdr:rowOff>9525</xdr:rowOff>
    </xdr:to>
    <xdr:sp macro="" textlink="">
      <xdr:nvSpPr>
        <xdr:cNvPr id="3" name="Rectangle 218">
          <a:extLst>
            <a:ext uri="{FF2B5EF4-FFF2-40B4-BE49-F238E27FC236}">
              <a16:creationId xmlns:a16="http://schemas.microsoft.com/office/drawing/2014/main" id="{AE685B71-6013-419E-B14F-82065A0C90A5}"/>
            </a:ext>
          </a:extLst>
        </xdr:cNvPr>
        <xdr:cNvSpPr>
          <a:spLocks noChangeArrowheads="1"/>
        </xdr:cNvSpPr>
      </xdr:nvSpPr>
      <xdr:spPr bwMode="auto">
        <a:xfrm>
          <a:off x="1762125" y="1609725"/>
          <a:ext cx="45910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Dit formulier kan uitsluitend na digitale invulling verzonden worden naar de VGS</a:t>
          </a:r>
        </a:p>
      </xdr:txBody>
    </xdr:sp>
    <xdr:clientData/>
  </xdr:twoCellAnchor>
  <xdr:twoCellAnchor>
    <xdr:from>
      <xdr:col>0</xdr:col>
      <xdr:colOff>0</xdr:colOff>
      <xdr:row>7</xdr:row>
      <xdr:rowOff>114300</xdr:rowOff>
    </xdr:from>
    <xdr:to>
      <xdr:col>10</xdr:col>
      <xdr:colOff>971550</xdr:colOff>
      <xdr:row>8</xdr:row>
      <xdr:rowOff>180975</xdr:rowOff>
    </xdr:to>
    <xdr:sp macro="" textlink="">
      <xdr:nvSpPr>
        <xdr:cNvPr id="4" name="Rectangle 221">
          <a:extLst>
            <a:ext uri="{FF2B5EF4-FFF2-40B4-BE49-F238E27FC236}">
              <a16:creationId xmlns:a16="http://schemas.microsoft.com/office/drawing/2014/main" id="{20BF6BD9-1EF8-4FE8-962D-6A56B482E3E8}"/>
            </a:ext>
          </a:extLst>
        </xdr:cNvPr>
        <xdr:cNvSpPr>
          <a:spLocks noChangeArrowheads="1"/>
        </xdr:cNvSpPr>
      </xdr:nvSpPr>
      <xdr:spPr bwMode="auto">
        <a:xfrm>
          <a:off x="0" y="1247775"/>
          <a:ext cx="77914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Deelname betaald ouderschapsverlof 1e levensjaar</a:t>
          </a:r>
          <a:r>
            <a:rPr lang="nl-NL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                                                                                                     2022-11</a:t>
          </a: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1</xdr:row>
      <xdr:rowOff>67945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0AE35208-0561-4535-8F8B-2D9D6432452E}"/>
            </a:ext>
          </a:extLst>
        </xdr:cNvPr>
        <xdr:cNvSpPr/>
      </xdr:nvSpPr>
      <xdr:spPr>
        <a:xfrm>
          <a:off x="0" y="0"/>
          <a:ext cx="7791450" cy="22987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4</xdr:col>
      <xdr:colOff>180975</xdr:colOff>
      <xdr:row>2</xdr:row>
      <xdr:rowOff>114300</xdr:rowOff>
    </xdr:from>
    <xdr:to>
      <xdr:col>6</xdr:col>
      <xdr:colOff>260350</xdr:colOff>
      <xdr:row>6</xdr:row>
      <xdr:rowOff>55436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33961DD7-8AB0-4C3E-945A-FC0E2EE732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95625" y="438150"/>
          <a:ext cx="1600200" cy="5856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161</xdr:row>
      <xdr:rowOff>33618</xdr:rowOff>
    </xdr:from>
    <xdr:to>
      <xdr:col>11</xdr:col>
      <xdr:colOff>0</xdr:colOff>
      <xdr:row>163</xdr:row>
      <xdr:rowOff>710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D1C3D3B-A419-4DEA-A9B8-3D0DB189A553}"/>
            </a:ext>
          </a:extLst>
        </xdr:cNvPr>
        <xdr:cNvSpPr/>
      </xdr:nvSpPr>
      <xdr:spPr>
        <a:xfrm>
          <a:off x="0" y="25594236"/>
          <a:ext cx="7788088" cy="224827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9</xdr:row>
      <xdr:rowOff>57150</xdr:rowOff>
    </xdr:from>
    <xdr:to>
      <xdr:col>8</xdr:col>
      <xdr:colOff>285750</xdr:colOff>
      <xdr:row>10</xdr:row>
      <xdr:rowOff>9525</xdr:rowOff>
    </xdr:to>
    <xdr:sp macro="" textlink="">
      <xdr:nvSpPr>
        <xdr:cNvPr id="1242" name="Rectangle 218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>
          <a:spLocks noChangeArrowheads="1"/>
        </xdr:cNvSpPr>
      </xdr:nvSpPr>
      <xdr:spPr bwMode="auto">
        <a:xfrm>
          <a:off x="1752600" y="1609725"/>
          <a:ext cx="444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Dit formulier kan uitsluitend na digitale invulling verzonden worden naar de VGS</a:t>
          </a:r>
        </a:p>
      </xdr:txBody>
    </xdr:sp>
    <xdr:clientData/>
  </xdr:twoCellAnchor>
  <xdr:twoCellAnchor>
    <xdr:from>
      <xdr:col>0</xdr:col>
      <xdr:colOff>0</xdr:colOff>
      <xdr:row>7</xdr:row>
      <xdr:rowOff>114300</xdr:rowOff>
    </xdr:from>
    <xdr:to>
      <xdr:col>10</xdr:col>
      <xdr:colOff>971550</xdr:colOff>
      <xdr:row>8</xdr:row>
      <xdr:rowOff>180975</xdr:rowOff>
    </xdr:to>
    <xdr:sp macro="" textlink="">
      <xdr:nvSpPr>
        <xdr:cNvPr id="1245" name="Rectangle 221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>
          <a:spLocks noChangeArrowheads="1"/>
        </xdr:cNvSpPr>
      </xdr:nvSpPr>
      <xdr:spPr bwMode="auto">
        <a:xfrm>
          <a:off x="0" y="1247775"/>
          <a:ext cx="8258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Deelname betaald ouderschapsverlof 2e tot en met 4e levensjaar</a:t>
          </a:r>
          <a:r>
            <a:rPr lang="nl-NL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(tot max. 4e verjaardag)                             </a:t>
          </a:r>
        </a:p>
        <a:p>
          <a:pPr algn="l" rtl="0">
            <a:defRPr sz="1000"/>
          </a:pPr>
          <a:r>
            <a:rPr lang="nl-NL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       </a:t>
          </a: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377638</xdr:colOff>
      <xdr:row>1</xdr:row>
      <xdr:rowOff>62902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FD2983BE-8D8F-4BF7-88A0-2706879C0D02}"/>
            </a:ext>
          </a:extLst>
        </xdr:cNvPr>
        <xdr:cNvSpPr/>
      </xdr:nvSpPr>
      <xdr:spPr>
        <a:xfrm>
          <a:off x="0" y="0"/>
          <a:ext cx="7788088" cy="224827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4</xdr:col>
      <xdr:colOff>179854</xdr:colOff>
      <xdr:row>2</xdr:row>
      <xdr:rowOff>104215</xdr:rowOff>
    </xdr:from>
    <xdr:to>
      <xdr:col>6</xdr:col>
      <xdr:colOff>259229</xdr:colOff>
      <xdr:row>6</xdr:row>
      <xdr:rowOff>22005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822A20A-B3BA-462F-A602-7FD6EE8314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94504" y="428065"/>
          <a:ext cx="1600200" cy="5654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3362</xdr:colOff>
      <xdr:row>161</xdr:row>
      <xdr:rowOff>38100</xdr:rowOff>
    </xdr:from>
    <xdr:to>
      <xdr:col>11</xdr:col>
      <xdr:colOff>0</xdr:colOff>
      <xdr:row>162</xdr:row>
      <xdr:rowOff>158152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12E15756-0ABF-48AD-8671-8635AF78FAA7}"/>
            </a:ext>
          </a:extLst>
        </xdr:cNvPr>
        <xdr:cNvSpPr/>
      </xdr:nvSpPr>
      <xdr:spPr>
        <a:xfrm>
          <a:off x="3362" y="25346025"/>
          <a:ext cx="7788088" cy="224827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8</xdr:row>
      <xdr:rowOff>200025</xdr:rowOff>
    </xdr:from>
    <xdr:to>
      <xdr:col>8</xdr:col>
      <xdr:colOff>276225</xdr:colOff>
      <xdr:row>9</xdr:row>
      <xdr:rowOff>28575</xdr:rowOff>
    </xdr:to>
    <xdr:sp macro="" textlink="">
      <xdr:nvSpPr>
        <xdr:cNvPr id="4111" name="Rectangle 15">
          <a:extLst>
            <a:ext uri="{FF2B5EF4-FFF2-40B4-BE49-F238E27FC236}">
              <a16:creationId xmlns:a16="http://schemas.microsoft.com/office/drawing/2014/main" id="{00000000-0008-0000-0200-00000F100000}"/>
            </a:ext>
          </a:extLst>
        </xdr:cNvPr>
        <xdr:cNvSpPr>
          <a:spLocks noChangeArrowheads="1"/>
        </xdr:cNvSpPr>
      </xdr:nvSpPr>
      <xdr:spPr bwMode="auto">
        <a:xfrm>
          <a:off x="1771650" y="1581150"/>
          <a:ext cx="44958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900" b="0" i="1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Dit formulier kan uitsluitend na digitale invulling verzonden worden naar de VGS</a:t>
          </a:r>
        </a:p>
      </xdr:txBody>
    </xdr:sp>
    <xdr:clientData/>
  </xdr:twoCellAnchor>
  <xdr:twoCellAnchor>
    <xdr:from>
      <xdr:col>0</xdr:col>
      <xdr:colOff>0</xdr:colOff>
      <xdr:row>7</xdr:row>
      <xdr:rowOff>85725</xdr:rowOff>
    </xdr:from>
    <xdr:to>
      <xdr:col>10</xdr:col>
      <xdr:colOff>1038225</xdr:colOff>
      <xdr:row>8</xdr:row>
      <xdr:rowOff>85725</xdr:rowOff>
    </xdr:to>
    <xdr:sp macro="" textlink="">
      <xdr:nvSpPr>
        <xdr:cNvPr id="4114" name="Rectangle 18">
          <a:extLst>
            <a:ext uri="{FF2B5EF4-FFF2-40B4-BE49-F238E27FC236}">
              <a16:creationId xmlns:a16="http://schemas.microsoft.com/office/drawing/2014/main" id="{00000000-0008-0000-0200-000012100000}"/>
            </a:ext>
          </a:extLst>
        </xdr:cNvPr>
        <xdr:cNvSpPr>
          <a:spLocks noChangeArrowheads="1"/>
        </xdr:cNvSpPr>
      </xdr:nvSpPr>
      <xdr:spPr bwMode="auto">
        <a:xfrm>
          <a:off x="0" y="1219200"/>
          <a:ext cx="8401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Deelname onbetaald ouderschapsverlof  </a:t>
          </a:r>
          <a:r>
            <a:rPr lang="nl-NL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                                                                                               </a:t>
          </a:r>
          <a:r>
            <a:rPr lang="nl-NL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        2022-11</a:t>
          </a: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nl-NL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1097016</xdr:colOff>
      <xdr:row>1</xdr:row>
      <xdr:rowOff>62902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1F6470F2-79F6-441D-8433-89F84F9FC30C}"/>
            </a:ext>
          </a:extLst>
        </xdr:cNvPr>
        <xdr:cNvSpPr/>
      </xdr:nvSpPr>
      <xdr:spPr>
        <a:xfrm>
          <a:off x="0" y="0"/>
          <a:ext cx="8565930" cy="227126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4</xdr:col>
      <xdr:colOff>544761</xdr:colOff>
      <xdr:row>2</xdr:row>
      <xdr:rowOff>77940</xdr:rowOff>
    </xdr:from>
    <xdr:to>
      <xdr:col>6</xdr:col>
      <xdr:colOff>624136</xdr:colOff>
      <xdr:row>5</xdr:row>
      <xdr:rowOff>163129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92F892B-99A4-419A-B5B6-B317098DFA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67951" y="406388"/>
          <a:ext cx="1600200" cy="57468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161</xdr:row>
      <xdr:rowOff>85725</xdr:rowOff>
    </xdr:from>
    <xdr:to>
      <xdr:col>10</xdr:col>
      <xdr:colOff>1091711</xdr:colOff>
      <xdr:row>162</xdr:row>
      <xdr:rowOff>148627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4801CE26-77BD-4554-A806-2999DB924DCD}"/>
            </a:ext>
          </a:extLst>
        </xdr:cNvPr>
        <xdr:cNvSpPr/>
      </xdr:nvSpPr>
      <xdr:spPr>
        <a:xfrm>
          <a:off x="0" y="25568763"/>
          <a:ext cx="8755673" cy="224095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cretariaat@vgs.nl" TargetMode="External"/><Relationship Id="rId1" Type="http://schemas.openxmlformats.org/officeDocument/2006/relationships/hyperlink" Target="http://www.vgs.n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J52"/>
  <sheetViews>
    <sheetView workbookViewId="0">
      <selection activeCell="F21" sqref="A1:XFD1048576"/>
    </sheetView>
  </sheetViews>
  <sheetFormatPr defaultColWidth="0" defaultRowHeight="12.75" zeroHeight="1" x14ac:dyDescent="0.2"/>
  <cols>
    <col min="1" max="9" width="9.42578125" customWidth="1"/>
  </cols>
  <sheetData>
    <row r="1" spans="1:9" ht="15.75" x14ac:dyDescent="0.25">
      <c r="A1" s="28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13"/>
      <c r="B2" s="1"/>
      <c r="C2" s="1"/>
      <c r="D2" s="1"/>
      <c r="E2" s="1"/>
      <c r="F2" s="1"/>
      <c r="G2" s="1"/>
      <c r="H2" s="1"/>
      <c r="I2" s="1"/>
    </row>
    <row r="3" spans="1:9" x14ac:dyDescent="0.2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 x14ac:dyDescent="0.2">
      <c r="A4" s="27" t="s">
        <v>2</v>
      </c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1"/>
      <c r="E5" s="1"/>
      <c r="F5" s="1"/>
      <c r="G5" s="1"/>
      <c r="H5" s="1"/>
      <c r="I5" s="1"/>
    </row>
    <row r="6" spans="1:9" x14ac:dyDescent="0.2">
      <c r="A6" s="1">
        <v>1</v>
      </c>
      <c r="B6" s="1" t="s">
        <v>3</v>
      </c>
      <c r="C6" s="1"/>
      <c r="D6" s="1"/>
      <c r="E6" s="1"/>
      <c r="F6" s="1"/>
      <c r="G6" s="1"/>
      <c r="H6" s="1"/>
      <c r="I6" s="1"/>
    </row>
    <row r="7" spans="1:9" ht="25.5" customHeight="1" x14ac:dyDescent="0.2">
      <c r="A7" s="1"/>
      <c r="B7" s="45" t="s">
        <v>4</v>
      </c>
      <c r="C7" s="45"/>
      <c r="D7" s="45"/>
      <c r="E7" s="45"/>
      <c r="F7" s="45"/>
      <c r="G7" s="45"/>
      <c r="H7" s="45"/>
      <c r="I7" s="45"/>
    </row>
    <row r="8" spans="1:9" ht="12.75" customHeight="1" x14ac:dyDescent="0.2">
      <c r="A8" s="1"/>
      <c r="B8" s="26"/>
      <c r="C8" s="26"/>
      <c r="D8" s="26"/>
      <c r="E8" s="26"/>
      <c r="F8" s="26"/>
      <c r="G8" s="26"/>
      <c r="H8" s="26"/>
      <c r="I8" s="26"/>
    </row>
    <row r="9" spans="1:9" x14ac:dyDescent="0.2">
      <c r="A9" s="1">
        <v>2</v>
      </c>
      <c r="B9" s="1" t="s">
        <v>5</v>
      </c>
      <c r="C9" s="1"/>
      <c r="D9" s="1"/>
      <c r="E9" s="1"/>
      <c r="F9" s="1"/>
      <c r="G9" s="1"/>
      <c r="H9" s="1"/>
      <c r="I9" s="1"/>
    </row>
    <row r="10" spans="1:9" ht="25.5" customHeight="1" x14ac:dyDescent="0.2">
      <c r="A10" s="1"/>
      <c r="B10" s="45" t="s">
        <v>6</v>
      </c>
      <c r="C10" s="45"/>
      <c r="D10" s="45"/>
      <c r="E10" s="45"/>
      <c r="F10" s="45"/>
      <c r="G10" s="45"/>
      <c r="H10" s="45"/>
      <c r="I10" s="45"/>
    </row>
    <row r="11" spans="1:9" ht="12.75" customHeight="1" x14ac:dyDescent="0.2">
      <c r="A11" s="1"/>
      <c r="B11" s="26"/>
      <c r="C11" s="26"/>
      <c r="D11" s="26"/>
      <c r="E11" s="26"/>
      <c r="F11" s="26"/>
      <c r="G11" s="26"/>
      <c r="H11" s="26"/>
      <c r="I11" s="26"/>
    </row>
    <row r="12" spans="1:9" x14ac:dyDescent="0.2">
      <c r="A12" s="1">
        <v>3</v>
      </c>
      <c r="B12" s="1" t="s">
        <v>7</v>
      </c>
      <c r="C12" s="1"/>
      <c r="D12" s="1"/>
      <c r="E12" s="1"/>
      <c r="F12" s="1"/>
      <c r="G12" s="1"/>
      <c r="H12" s="1"/>
      <c r="I12" s="1"/>
    </row>
    <row r="13" spans="1:9" x14ac:dyDescent="0.2">
      <c r="A13" s="1"/>
      <c r="B13" s="45" t="s">
        <v>8</v>
      </c>
      <c r="C13" s="45"/>
      <c r="D13" s="45"/>
      <c r="E13" s="45"/>
      <c r="F13" s="45"/>
      <c r="G13" s="45"/>
      <c r="H13" s="45"/>
      <c r="I13" s="45"/>
    </row>
    <row r="14" spans="1:9" x14ac:dyDescent="0.2">
      <c r="A14" s="1"/>
      <c r="B14" s="45"/>
      <c r="C14" s="45"/>
      <c r="D14" s="45"/>
      <c r="E14" s="45"/>
      <c r="F14" s="45"/>
      <c r="G14" s="45"/>
      <c r="H14" s="45"/>
      <c r="I14" s="45"/>
    </row>
    <row r="15" spans="1:9" x14ac:dyDescent="0.2">
      <c r="A15" s="1"/>
      <c r="B15" s="26"/>
      <c r="C15" s="26"/>
      <c r="D15" s="26"/>
      <c r="E15" s="26"/>
      <c r="F15" s="26"/>
      <c r="G15" s="26"/>
      <c r="H15" s="26"/>
      <c r="I15" s="26"/>
    </row>
    <row r="16" spans="1:9" x14ac:dyDescent="0.2">
      <c r="A16" s="1">
        <v>4</v>
      </c>
      <c r="B16" s="1" t="s">
        <v>9</v>
      </c>
      <c r="C16" s="1"/>
      <c r="D16" s="1"/>
      <c r="E16" s="1"/>
      <c r="F16" s="1"/>
      <c r="G16" s="1"/>
      <c r="H16" s="1"/>
      <c r="I16" s="1"/>
    </row>
    <row r="17" spans="1:9" x14ac:dyDescent="0.2">
      <c r="A17" s="1"/>
      <c r="B17" s="45" t="s">
        <v>10</v>
      </c>
      <c r="C17" s="45"/>
      <c r="D17" s="45"/>
      <c r="E17" s="45"/>
      <c r="F17" s="45"/>
      <c r="G17" s="45"/>
      <c r="H17" s="45"/>
      <c r="I17" s="45"/>
    </row>
    <row r="18" spans="1:9" x14ac:dyDescent="0.2">
      <c r="A18" s="1"/>
      <c r="B18" s="45"/>
      <c r="C18" s="45"/>
      <c r="D18" s="45"/>
      <c r="E18" s="45"/>
      <c r="F18" s="45"/>
      <c r="G18" s="45"/>
      <c r="H18" s="45"/>
      <c r="I18" s="45"/>
    </row>
    <row r="19" spans="1:9" x14ac:dyDescent="0.2">
      <c r="A19" s="1"/>
      <c r="B19" s="26"/>
      <c r="C19" s="26"/>
      <c r="D19" s="26"/>
      <c r="E19" s="26"/>
      <c r="F19" s="26"/>
      <c r="G19" s="26"/>
      <c r="H19" s="26"/>
      <c r="I19" s="26"/>
    </row>
    <row r="20" spans="1:9" x14ac:dyDescent="0.2">
      <c r="A20" s="1"/>
      <c r="B20" s="26"/>
      <c r="C20" s="26"/>
      <c r="D20" s="26"/>
      <c r="E20" s="26"/>
      <c r="F20" s="26"/>
      <c r="G20" s="26"/>
      <c r="H20" s="26"/>
      <c r="I20" s="26"/>
    </row>
    <row r="21" spans="1:9" x14ac:dyDescent="0.2">
      <c r="A21" s="27" t="s">
        <v>11</v>
      </c>
      <c r="B21" s="26"/>
      <c r="C21" s="26"/>
      <c r="D21" s="26"/>
      <c r="E21" s="26"/>
      <c r="F21" s="26"/>
      <c r="G21" s="26"/>
      <c r="H21" s="26"/>
      <c r="I21" s="26"/>
    </row>
    <row r="22" spans="1:9" x14ac:dyDescent="0.2">
      <c r="A22" s="1"/>
      <c r="B22" s="26"/>
      <c r="C22" s="26"/>
      <c r="D22" s="26"/>
      <c r="E22" s="26"/>
      <c r="F22" s="26"/>
      <c r="G22" s="26"/>
      <c r="H22" s="26"/>
      <c r="I22" s="26"/>
    </row>
    <row r="23" spans="1:9" x14ac:dyDescent="0.2">
      <c r="A23" s="1">
        <v>1</v>
      </c>
      <c r="B23" s="1" t="s">
        <v>12</v>
      </c>
      <c r="C23" s="1"/>
      <c r="D23" s="1"/>
      <c r="E23" s="1"/>
      <c r="F23" s="1"/>
      <c r="G23" s="1"/>
      <c r="H23" s="1"/>
      <c r="I23" s="1"/>
    </row>
    <row r="24" spans="1:9" x14ac:dyDescent="0.2">
      <c r="A24" s="1"/>
      <c r="B24" s="1" t="s">
        <v>13</v>
      </c>
      <c r="C24" s="1"/>
      <c r="D24" s="1"/>
      <c r="E24" s="1"/>
      <c r="F24" s="1"/>
      <c r="G24" s="1"/>
      <c r="H24" s="1"/>
      <c r="I24" s="1"/>
    </row>
    <row r="25" spans="1:9" x14ac:dyDescent="0.2">
      <c r="A25" s="1">
        <v>2</v>
      </c>
      <c r="B25" s="14" t="s">
        <v>14</v>
      </c>
      <c r="C25" s="1"/>
      <c r="D25" s="1"/>
      <c r="E25" s="1"/>
      <c r="F25" s="1"/>
      <c r="G25" s="1"/>
      <c r="H25" s="1"/>
      <c r="I25" s="1"/>
    </row>
    <row r="26" spans="1:9" x14ac:dyDescent="0.2">
      <c r="A26" s="1">
        <v>3</v>
      </c>
      <c r="B26" s="1" t="s">
        <v>15</v>
      </c>
      <c r="C26" s="1"/>
      <c r="D26" s="1"/>
      <c r="E26" s="1"/>
      <c r="F26" s="1"/>
      <c r="G26" s="1"/>
      <c r="H26" s="1"/>
      <c r="I26" s="1"/>
    </row>
    <row r="27" spans="1:9" x14ac:dyDescent="0.2">
      <c r="A27" s="1">
        <v>4</v>
      </c>
      <c r="B27" s="1" t="s">
        <v>16</v>
      </c>
      <c r="C27" s="1"/>
      <c r="D27" s="1"/>
      <c r="E27" s="1"/>
      <c r="F27" s="1"/>
      <c r="G27" s="1"/>
      <c r="H27" s="1"/>
      <c r="I27" s="1"/>
    </row>
    <row r="28" spans="1:9" x14ac:dyDescent="0.2">
      <c r="A28" s="1">
        <v>5</v>
      </c>
      <c r="B28" s="1" t="s">
        <v>17</v>
      </c>
      <c r="C28" s="1"/>
      <c r="D28" s="1"/>
      <c r="E28" s="1"/>
      <c r="F28" s="1"/>
      <c r="G28" s="1"/>
      <c r="H28" s="1"/>
      <c r="I28" s="1"/>
    </row>
    <row r="29" spans="1:9" x14ac:dyDescent="0.2">
      <c r="A29" s="1"/>
      <c r="B29" s="1" t="s">
        <v>18</v>
      </c>
      <c r="C29" s="1"/>
      <c r="D29" s="1"/>
      <c r="E29" s="1"/>
      <c r="F29" s="1"/>
      <c r="G29" s="1"/>
      <c r="H29" s="1"/>
      <c r="I29" s="1"/>
    </row>
    <row r="30" spans="1:9" x14ac:dyDescent="0.2">
      <c r="A30" s="1">
        <v>6</v>
      </c>
      <c r="B30" s="1" t="s">
        <v>19</v>
      </c>
      <c r="C30" s="1"/>
      <c r="D30" s="1"/>
      <c r="E30" s="1"/>
      <c r="F30" s="1"/>
      <c r="G30" s="1"/>
      <c r="H30" s="1"/>
      <c r="I30" s="1"/>
    </row>
    <row r="31" spans="1:9" x14ac:dyDescent="0.2">
      <c r="A31" s="1"/>
      <c r="B31" s="15" t="s">
        <v>20</v>
      </c>
      <c r="C31" s="1"/>
      <c r="D31" s="1"/>
      <c r="E31" s="1"/>
      <c r="F31" s="1"/>
      <c r="G31" s="1"/>
      <c r="H31" s="1"/>
      <c r="I31" s="1"/>
    </row>
    <row r="32" spans="1:9" x14ac:dyDescent="0.2">
      <c r="A32" s="15"/>
      <c r="B32" s="1"/>
      <c r="C32" s="1"/>
      <c r="D32" s="1"/>
      <c r="E32" s="1"/>
      <c r="F32" s="1"/>
      <c r="G32" s="1"/>
      <c r="H32" s="1"/>
      <c r="I32" s="1"/>
    </row>
    <row r="33" spans="1:10" x14ac:dyDescent="0.2">
      <c r="A33" s="15"/>
      <c r="B33" s="1"/>
      <c r="C33" s="1"/>
      <c r="D33" s="1"/>
      <c r="E33" s="1"/>
      <c r="F33" s="1"/>
      <c r="G33" s="1"/>
      <c r="H33" s="1"/>
      <c r="I33" s="1"/>
    </row>
    <row r="34" spans="1:10" x14ac:dyDescent="0.2">
      <c r="A34" s="15"/>
      <c r="B34" s="1"/>
      <c r="C34" s="1"/>
      <c r="D34" s="1"/>
      <c r="E34" s="1"/>
      <c r="F34" s="1"/>
      <c r="G34" s="1"/>
      <c r="H34" s="1"/>
      <c r="I34" s="1"/>
    </row>
    <row r="35" spans="1:10" x14ac:dyDescent="0.2">
      <c r="A35" s="1"/>
      <c r="B35" s="1"/>
      <c r="C35" s="2" t="s">
        <v>21</v>
      </c>
      <c r="D35" s="3"/>
      <c r="E35" s="42"/>
      <c r="F35" s="4"/>
      <c r="G35" s="1"/>
      <c r="H35" s="1"/>
      <c r="I35" s="1"/>
      <c r="J35" s="1"/>
    </row>
    <row r="36" spans="1:10" x14ac:dyDescent="0.2">
      <c r="A36" s="1"/>
      <c r="B36" s="1"/>
      <c r="C36" s="5" t="s">
        <v>22</v>
      </c>
      <c r="D36" s="6"/>
      <c r="E36" s="43"/>
      <c r="F36" s="4"/>
      <c r="G36" s="1"/>
      <c r="H36" s="1"/>
      <c r="I36" s="1"/>
      <c r="J36" s="1"/>
    </row>
    <row r="37" spans="1:10" x14ac:dyDescent="0.2">
      <c r="A37" s="1"/>
      <c r="B37" s="1"/>
      <c r="C37" s="5" t="s">
        <v>23</v>
      </c>
      <c r="D37" s="6"/>
      <c r="E37" s="43"/>
      <c r="F37" s="4"/>
      <c r="G37" s="1"/>
      <c r="H37" s="1"/>
      <c r="I37" s="1"/>
      <c r="J37" s="1"/>
    </row>
    <row r="38" spans="1:10" x14ac:dyDescent="0.2">
      <c r="A38" s="1"/>
      <c r="B38" s="1"/>
      <c r="C38" s="7" t="s">
        <v>24</v>
      </c>
      <c r="D38" s="8"/>
      <c r="E38" s="43"/>
      <c r="F38" s="4"/>
      <c r="G38" s="1"/>
      <c r="H38" s="1"/>
      <c r="I38" s="1"/>
      <c r="J38" s="1"/>
    </row>
    <row r="39" spans="1:10" x14ac:dyDescent="0.2">
      <c r="A39" s="1"/>
      <c r="B39" s="1"/>
      <c r="C39" s="9" t="s">
        <v>25</v>
      </c>
      <c r="D39" s="10"/>
      <c r="E39" s="44"/>
      <c r="F39" s="4"/>
      <c r="G39" s="1"/>
      <c r="H39" s="1"/>
      <c r="I39" s="1"/>
      <c r="J39" s="1"/>
    </row>
    <row r="40" spans="1:10" x14ac:dyDescent="0.2">
      <c r="A40" s="1"/>
      <c r="B40" s="1"/>
      <c r="C40" s="8"/>
      <c r="D40" s="8"/>
      <c r="E40" s="18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1" t="s">
        <v>26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2" t="s">
        <v>27</v>
      </c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">
      <c r="A44" s="12" t="s">
        <v>28</v>
      </c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">
      <c r="A45" s="12" t="s">
        <v>29</v>
      </c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">
      <c r="A46" s="12" t="s">
        <v>30</v>
      </c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">
      <c r="A47" s="12" t="s">
        <v>31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</sheetData>
  <mergeCells count="4">
    <mergeCell ref="B7:I7"/>
    <mergeCell ref="B10:I10"/>
    <mergeCell ref="B13:I14"/>
    <mergeCell ref="B17:I18"/>
  </mergeCells>
  <phoneticPr fontId="4" type="noConversion"/>
  <hyperlinks>
    <hyperlink ref="C38" r:id="rId1" xr:uid="{00000000-0004-0000-0000-000000000000}"/>
    <hyperlink ref="C39" r:id="rId2" xr:uid="{00000000-0004-0000-0000-000001000000}"/>
  </hyperlinks>
  <pageMargins left="0.75" right="0.75" top="1" bottom="1" header="0.5" footer="0.5"/>
  <pageSetup paperSize="9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4A9E-1024-4796-AC4B-D34E39398D64}">
  <sheetPr codeName="Blad2"/>
  <dimension ref="A2:AK169"/>
  <sheetViews>
    <sheetView view="pageBreakPreview" zoomScale="85" zoomScaleNormal="100" zoomScaleSheetLayoutView="85" workbookViewId="0">
      <selection activeCell="A163" sqref="A1:XFD1048576"/>
    </sheetView>
  </sheetViews>
  <sheetFormatPr defaultColWidth="0" defaultRowHeight="12.75" x14ac:dyDescent="0.2"/>
  <cols>
    <col min="1" max="1" width="9.42578125" style="15" customWidth="1"/>
    <col min="2" max="7" width="11.42578125" style="15" customWidth="1"/>
    <col min="8" max="8" width="13" style="15" customWidth="1"/>
    <col min="9" max="9" width="10.5703125" style="15" bestFit="1" customWidth="1"/>
    <col min="10" max="10" width="9.5703125" style="15" customWidth="1"/>
    <col min="11" max="11" width="5.7109375" style="15" bestFit="1" customWidth="1"/>
    <col min="12" max="21" width="9.5703125" style="15" hidden="1" customWidth="1"/>
    <col min="22" max="22" width="9.42578125" style="15" hidden="1" customWidth="1"/>
    <col min="23" max="23" width="10.5703125" style="15" hidden="1" customWidth="1"/>
    <col min="24" max="24" width="10.42578125" style="15" hidden="1" customWidth="1"/>
    <col min="25" max="25" width="11.5703125" style="15" hidden="1" customWidth="1"/>
    <col min="26" max="26" width="13.42578125" style="15" hidden="1" customWidth="1"/>
    <col min="27" max="27" width="10.42578125" style="15" hidden="1" customWidth="1"/>
    <col min="28" max="29" width="9.42578125" style="15" hidden="1" customWidth="1"/>
    <col min="30" max="30" width="12" style="15" hidden="1" customWidth="1"/>
    <col min="31" max="31" width="13.140625" style="15" hidden="1" customWidth="1"/>
    <col min="32" max="32" width="8.42578125" style="15" hidden="1" customWidth="1"/>
    <col min="33" max="33" width="11.28515625" style="15" hidden="1" customWidth="1"/>
    <col min="34" max="34" width="3.28515625" style="15" hidden="1" customWidth="1"/>
    <col min="35" max="35" width="3" style="15" hidden="1" customWidth="1"/>
    <col min="36" max="36" width="2.28515625" style="15" hidden="1" customWidth="1"/>
    <col min="37" max="37" width="3" style="15" hidden="1" customWidth="1"/>
    <col min="38" max="16384" width="9.42578125" style="15" hidden="1"/>
  </cols>
  <sheetData>
    <row r="2" spans="1:26" x14ac:dyDescent="0.2">
      <c r="W2" s="46" t="s">
        <v>32</v>
      </c>
      <c r="X2" s="47"/>
      <c r="Y2" s="47"/>
      <c r="Z2" s="48"/>
    </row>
    <row r="3" spans="1:26" x14ac:dyDescent="0.2">
      <c r="W3" s="49" t="s">
        <v>33</v>
      </c>
      <c r="Z3" s="50"/>
    </row>
    <row r="4" spans="1:26" x14ac:dyDescent="0.2">
      <c r="W4" s="49" t="s">
        <v>34</v>
      </c>
      <c r="Z4" s="50"/>
    </row>
    <row r="5" spans="1:26" x14ac:dyDescent="0.2">
      <c r="W5" s="49" t="s">
        <v>35</v>
      </c>
      <c r="Z5" s="50"/>
    </row>
    <row r="6" spans="1:26" x14ac:dyDescent="0.2">
      <c r="W6" s="51" t="s">
        <v>36</v>
      </c>
      <c r="X6" s="52"/>
      <c r="Y6" s="52"/>
      <c r="Z6" s="53"/>
    </row>
    <row r="9" spans="1:26" ht="20.25" customHeight="1" x14ac:dyDescent="0.2"/>
    <row r="10" spans="1:26" ht="16.5" customHeight="1" x14ac:dyDescent="0.2">
      <c r="J10" s="54" t="s">
        <v>221</v>
      </c>
    </row>
    <row r="11" spans="1:26" x14ac:dyDescent="0.2">
      <c r="A11" s="55" t="s">
        <v>37</v>
      </c>
      <c r="B11" s="56"/>
      <c r="C11" s="57"/>
      <c r="D11" s="57"/>
      <c r="E11" s="57"/>
      <c r="F11" s="57"/>
      <c r="G11" s="57"/>
      <c r="H11" s="57"/>
      <c r="I11" s="58"/>
      <c r="J11" s="57"/>
      <c r="K11" s="59"/>
      <c r="W11" s="60" t="s">
        <v>33</v>
      </c>
      <c r="X11" s="47"/>
      <c r="Y11" s="48"/>
    </row>
    <row r="12" spans="1:26" x14ac:dyDescent="0.2">
      <c r="A12" s="61" t="s">
        <v>38</v>
      </c>
      <c r="B12" s="62"/>
      <c r="C12" s="62"/>
      <c r="D12" s="63"/>
      <c r="E12" s="62"/>
      <c r="F12" s="62" t="s">
        <v>39</v>
      </c>
      <c r="G12" s="62"/>
      <c r="H12" s="62"/>
      <c r="I12" s="64"/>
      <c r="J12" s="65"/>
      <c r="K12" s="66"/>
      <c r="V12" s="67"/>
      <c r="W12" s="49" t="s">
        <v>40</v>
      </c>
      <c r="Y12" s="50"/>
    </row>
    <row r="13" spans="1:26" x14ac:dyDescent="0.2">
      <c r="A13" s="61" t="s">
        <v>41</v>
      </c>
      <c r="B13" s="62"/>
      <c r="C13" s="62"/>
      <c r="D13" s="68"/>
      <c r="E13" s="62"/>
      <c r="F13" s="62" t="s">
        <v>42</v>
      </c>
      <c r="G13" s="62"/>
      <c r="H13" s="62"/>
      <c r="I13" s="65"/>
      <c r="J13" s="65"/>
      <c r="K13" s="66"/>
      <c r="V13" s="67"/>
      <c r="W13" s="51" t="s">
        <v>43</v>
      </c>
      <c r="X13" s="52"/>
      <c r="Y13" s="53"/>
    </row>
    <row r="14" spans="1:26" x14ac:dyDescent="0.2">
      <c r="A14" s="69" t="s">
        <v>44</v>
      </c>
      <c r="B14" s="70"/>
      <c r="C14" s="70"/>
      <c r="D14" s="71">
        <v>41.475000000000001</v>
      </c>
      <c r="E14" s="70"/>
      <c r="F14" s="70" t="s">
        <v>45</v>
      </c>
      <c r="G14" s="70"/>
      <c r="H14" s="70"/>
      <c r="I14" s="72"/>
      <c r="J14" s="72"/>
      <c r="K14" s="73"/>
      <c r="V14" s="67"/>
      <c r="W14" s="74"/>
    </row>
    <row r="15" spans="1:26" ht="8.25" customHeight="1" x14ac:dyDescent="0.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26" x14ac:dyDescent="0.2">
      <c r="A16" s="75" t="s">
        <v>46</v>
      </c>
      <c r="B16" s="76"/>
      <c r="C16" s="57"/>
      <c r="D16" s="57"/>
      <c r="E16" s="57"/>
      <c r="F16" s="57"/>
      <c r="G16" s="57"/>
      <c r="H16" s="77"/>
      <c r="I16" s="77"/>
      <c r="J16" s="77"/>
      <c r="K16" s="78"/>
      <c r="L16" s="74"/>
      <c r="M16" s="74"/>
      <c r="N16" s="74"/>
      <c r="O16" s="74"/>
      <c r="P16" s="74"/>
      <c r="Q16" s="74"/>
      <c r="R16" s="74"/>
      <c r="S16" s="74"/>
      <c r="T16" s="74"/>
      <c r="U16" s="74"/>
      <c r="W16" s="60" t="s">
        <v>47</v>
      </c>
      <c r="X16" s="79">
        <f>H27</f>
        <v>0</v>
      </c>
    </row>
    <row r="17" spans="1:37" x14ac:dyDescent="0.2">
      <c r="A17" s="61" t="s">
        <v>48</v>
      </c>
      <c r="B17" s="62"/>
      <c r="C17" s="62"/>
      <c r="D17" s="62"/>
      <c r="E17" s="62"/>
      <c r="F17" s="62"/>
      <c r="G17" s="62"/>
      <c r="H17" s="80"/>
      <c r="I17" s="65"/>
      <c r="J17" s="65"/>
      <c r="K17" s="81"/>
      <c r="W17" s="49"/>
      <c r="X17" s="82"/>
    </row>
    <row r="18" spans="1:37" x14ac:dyDescent="0.2">
      <c r="A18" s="61" t="s">
        <v>49</v>
      </c>
      <c r="B18" s="62"/>
      <c r="C18" s="62"/>
      <c r="D18" s="62"/>
      <c r="E18" s="62"/>
      <c r="F18" s="62"/>
      <c r="G18" s="62"/>
      <c r="H18" s="83"/>
      <c r="I18" s="65"/>
      <c r="J18" s="65"/>
      <c r="K18" s="81"/>
      <c r="W18" s="51">
        <f>DAYS360(H26,X16)</f>
        <v>0</v>
      </c>
      <c r="X18" s="53"/>
    </row>
    <row r="19" spans="1:37" x14ac:dyDescent="0.2">
      <c r="A19" s="61" t="s">
        <v>50</v>
      </c>
      <c r="B19" s="62"/>
      <c r="C19" s="62"/>
      <c r="D19" s="62"/>
      <c r="E19" s="62"/>
      <c r="F19" s="62"/>
      <c r="G19" s="62"/>
      <c r="H19" s="80" t="s">
        <v>36</v>
      </c>
      <c r="I19" s="65"/>
      <c r="J19" s="65"/>
      <c r="K19" s="81"/>
    </row>
    <row r="20" spans="1:37" x14ac:dyDescent="0.2">
      <c r="A20" s="61" t="s">
        <v>223</v>
      </c>
      <c r="B20" s="62"/>
      <c r="C20" s="62"/>
      <c r="D20" s="62"/>
      <c r="E20" s="62"/>
      <c r="F20" s="62"/>
      <c r="G20" s="62"/>
      <c r="H20" s="84">
        <v>1</v>
      </c>
      <c r="I20" s="85"/>
      <c r="J20" s="85"/>
      <c r="K20" s="86"/>
      <c r="W20" s="60" t="s">
        <v>51</v>
      </c>
      <c r="X20" s="47"/>
      <c r="Y20" s="47"/>
      <c r="Z20" s="47"/>
      <c r="AA20" s="47"/>
      <c r="AB20" s="48"/>
    </row>
    <row r="21" spans="1:37" x14ac:dyDescent="0.2">
      <c r="A21" s="61" t="s">
        <v>224</v>
      </c>
      <c r="B21" s="62"/>
      <c r="C21" s="62"/>
      <c r="D21" s="62"/>
      <c r="E21" s="62"/>
      <c r="F21" s="62"/>
      <c r="G21" s="62"/>
      <c r="H21" s="84">
        <v>1</v>
      </c>
      <c r="I21" s="85"/>
      <c r="J21" s="85"/>
      <c r="K21" s="86"/>
      <c r="W21" s="49"/>
      <c r="AB21" s="50"/>
    </row>
    <row r="22" spans="1:37" ht="9.75" customHeight="1" x14ac:dyDescent="0.2">
      <c r="A22" s="61"/>
      <c r="B22" s="62"/>
      <c r="C22" s="62"/>
      <c r="D22" s="62"/>
      <c r="E22" s="62"/>
      <c r="F22" s="62"/>
      <c r="G22" s="62"/>
      <c r="H22" s="62"/>
      <c r="I22" s="87"/>
      <c r="J22" s="87"/>
      <c r="K22" s="86"/>
      <c r="W22" s="49"/>
      <c r="Z22" s="74" t="s">
        <v>52</v>
      </c>
      <c r="AA22" s="74" t="s">
        <v>53</v>
      </c>
      <c r="AB22" s="88" t="s">
        <v>54</v>
      </c>
    </row>
    <row r="23" spans="1:37" x14ac:dyDescent="0.2">
      <c r="A23" s="89" t="s">
        <v>55</v>
      </c>
      <c r="B23" s="62"/>
      <c r="C23" s="62"/>
      <c r="D23" s="62"/>
      <c r="E23" s="62"/>
      <c r="F23" s="62"/>
      <c r="G23" s="62"/>
      <c r="H23" s="62"/>
      <c r="I23" s="62"/>
      <c r="J23" s="62"/>
      <c r="K23" s="86"/>
      <c r="W23" s="49" t="s">
        <v>56</v>
      </c>
      <c r="Y23" s="90">
        <f>H26</f>
        <v>0</v>
      </c>
      <c r="Z23" s="15">
        <f>YEAR(Y23)</f>
        <v>1900</v>
      </c>
      <c r="AA23" s="15">
        <f>MONTH(Y23)</f>
        <v>1</v>
      </c>
      <c r="AB23" s="50">
        <f>DAY(Y23)</f>
        <v>0</v>
      </c>
    </row>
    <row r="24" spans="1:37" x14ac:dyDescent="0.2">
      <c r="A24" s="61" t="s">
        <v>57</v>
      </c>
      <c r="B24" s="62"/>
      <c r="C24" s="62"/>
      <c r="D24" s="62"/>
      <c r="E24" s="62"/>
      <c r="F24" s="62"/>
      <c r="G24" s="62"/>
      <c r="H24" s="91" t="s">
        <v>40</v>
      </c>
      <c r="I24" s="92" t="str">
        <f>IF(H24="onbetaald", "Gebruik model 2. zie volgende tabblad","")</f>
        <v/>
      </c>
      <c r="J24" s="93"/>
      <c r="K24" s="86"/>
      <c r="V24" s="94"/>
      <c r="W24" s="51" t="s">
        <v>58</v>
      </c>
      <c r="X24" s="52"/>
      <c r="Y24" s="95">
        <f>DATE(Z23+1,AA23,AB23)</f>
        <v>366</v>
      </c>
      <c r="Z24" s="52"/>
      <c r="AA24" s="52"/>
      <c r="AB24" s="53"/>
    </row>
    <row r="25" spans="1:37" x14ac:dyDescent="0.2">
      <c r="A25" s="61" t="s">
        <v>59</v>
      </c>
      <c r="B25" s="62"/>
      <c r="C25" s="62"/>
      <c r="D25" s="62"/>
      <c r="E25" s="62"/>
      <c r="F25" s="62"/>
      <c r="G25" s="62"/>
      <c r="H25" s="96"/>
      <c r="I25" s="97"/>
      <c r="J25" s="93"/>
      <c r="K25" s="86"/>
    </row>
    <row r="26" spans="1:37" x14ac:dyDescent="0.2">
      <c r="A26" s="61" t="s">
        <v>60</v>
      </c>
      <c r="B26" s="62"/>
      <c r="C26" s="62"/>
      <c r="D26" s="62"/>
      <c r="E26" s="62"/>
      <c r="F26" s="62"/>
      <c r="G26" s="62"/>
      <c r="H26" s="98"/>
      <c r="I26" s="99"/>
      <c r="J26" s="99"/>
      <c r="K26" s="86"/>
      <c r="W26" s="60" t="s">
        <v>61</v>
      </c>
      <c r="X26" s="47"/>
      <c r="Y26" s="48"/>
      <c r="AA26" s="100" t="s">
        <v>33</v>
      </c>
    </row>
    <row r="27" spans="1:37" x14ac:dyDescent="0.2">
      <c r="A27" s="61" t="s">
        <v>62</v>
      </c>
      <c r="B27" s="62"/>
      <c r="C27" s="62"/>
      <c r="D27" s="62"/>
      <c r="E27" s="62"/>
      <c r="F27" s="62"/>
      <c r="G27" s="62"/>
      <c r="H27" s="101"/>
      <c r="I27" s="102" t="str">
        <f>IF(AE31=1,"het verlof kan niet ingaan op zondag",IF(AK31=1,"het verlof kan niet ingaan op zaterdag",""))</f>
        <v>het verlof kan niet ingaan op zaterdag</v>
      </c>
      <c r="J27" s="99"/>
      <c r="K27" s="86"/>
      <c r="W27" s="103" t="e">
        <f>G35</f>
        <v>#DIV/0!</v>
      </c>
      <c r="X27" s="15" t="s">
        <v>63</v>
      </c>
      <c r="Y27" s="50"/>
      <c r="AA27" s="104" t="s">
        <v>64</v>
      </c>
      <c r="AE27" s="105" t="s">
        <v>65</v>
      </c>
      <c r="AF27" s="106">
        <f>H27</f>
        <v>0</v>
      </c>
      <c r="AG27" s="105" t="s">
        <v>66</v>
      </c>
      <c r="AH27" s="107">
        <f>WEEKDAY(AF27)</f>
        <v>7</v>
      </c>
    </row>
    <row r="28" spans="1:37" x14ac:dyDescent="0.2">
      <c r="A28" s="61" t="s">
        <v>67</v>
      </c>
      <c r="B28" s="62"/>
      <c r="C28" s="62"/>
      <c r="D28" s="62"/>
      <c r="E28" s="108"/>
      <c r="F28" s="62"/>
      <c r="G28" s="62"/>
      <c r="H28" s="109">
        <f>(ROUNDDOWN(W18/360,0))</f>
        <v>0</v>
      </c>
      <c r="I28" s="62" t="str">
        <f>IF(H27&gt;H29,"Opname mag tot de leeftijd van 1 jaar"," ")</f>
        <v xml:space="preserve"> </v>
      </c>
      <c r="J28" s="62"/>
      <c r="K28" s="86"/>
      <c r="U28" s="110">
        <f>ROUND(U32-K31,2)</f>
        <v>0</v>
      </c>
      <c r="V28" s="94"/>
      <c r="W28" s="111"/>
      <c r="X28" s="52"/>
      <c r="Y28" s="53"/>
      <c r="AA28" s="112" t="s">
        <v>68</v>
      </c>
      <c r="AE28" s="113" t="s">
        <v>69</v>
      </c>
      <c r="AF28" s="114" t="e">
        <f>#REF!</f>
        <v>#REF!</v>
      </c>
      <c r="AG28" s="115" t="e">
        <f>AF28</f>
        <v>#REF!</v>
      </c>
    </row>
    <row r="29" spans="1:37" x14ac:dyDescent="0.2">
      <c r="A29" s="61" t="s">
        <v>70</v>
      </c>
      <c r="B29" s="62"/>
      <c r="C29" s="62"/>
      <c r="D29" s="62"/>
      <c r="E29" s="108"/>
      <c r="F29" s="62"/>
      <c r="G29" s="62"/>
      <c r="H29" s="116" t="str">
        <f>IF(H26="","",Y24)</f>
        <v/>
      </c>
      <c r="I29" s="62"/>
      <c r="J29" s="62"/>
      <c r="K29" s="86"/>
      <c r="U29" s="15" t="s">
        <v>71</v>
      </c>
      <c r="V29" s="94"/>
      <c r="AE29" s="117" t="s">
        <v>72</v>
      </c>
      <c r="AF29" s="117" t="s">
        <v>73</v>
      </c>
      <c r="AG29" s="117" t="s">
        <v>74</v>
      </c>
      <c r="AH29" s="117" t="s">
        <v>75</v>
      </c>
      <c r="AI29" s="117" t="s">
        <v>76</v>
      </c>
      <c r="AJ29" s="117" t="s">
        <v>77</v>
      </c>
      <c r="AK29" s="117" t="s">
        <v>78</v>
      </c>
    </row>
    <row r="30" spans="1:37" x14ac:dyDescent="0.2">
      <c r="A30" s="61" t="s">
        <v>79</v>
      </c>
      <c r="B30" s="62"/>
      <c r="C30" s="62"/>
      <c r="D30" s="62"/>
      <c r="E30" s="62"/>
      <c r="F30" s="62"/>
      <c r="G30" s="118" t="str">
        <f>IF($H$19=$W$6,"klokuren","lesuren")</f>
        <v>klokuren</v>
      </c>
      <c r="H30" s="119"/>
      <c r="I30" s="62"/>
      <c r="J30" s="62"/>
      <c r="K30" s="86"/>
      <c r="V30" s="94"/>
      <c r="AE30" s="117"/>
      <c r="AF30" s="117"/>
      <c r="AG30" s="117"/>
      <c r="AH30" s="117"/>
      <c r="AI30" s="117"/>
      <c r="AJ30" s="117"/>
      <c r="AK30" s="117"/>
    </row>
    <row r="31" spans="1:37" ht="13.5" thickBot="1" x14ac:dyDescent="0.25">
      <c r="A31" s="61" t="s">
        <v>80</v>
      </c>
      <c r="B31" s="62"/>
      <c r="C31" s="62"/>
      <c r="D31" s="62"/>
      <c r="E31" s="62"/>
      <c r="F31" s="62"/>
      <c r="G31" s="118" t="str">
        <f>IF($H$19=$W$6,"klokuren","lesuren")</f>
        <v>klokuren</v>
      </c>
      <c r="H31" s="120">
        <f>IF(H19=W6,IF(H24=W12,415*H20,IF(H24=W13,1040*H20,415*H20)),IF(H24=W12,232.64*H20,IF(H24=W13,583*H20,232.64*H21)))-H30</f>
        <v>415</v>
      </c>
      <c r="I31" s="62"/>
      <c r="J31" s="62"/>
      <c r="K31" s="86"/>
      <c r="U31" s="121">
        <f>H31*1659/930</f>
        <v>740.30645161290317</v>
      </c>
      <c r="W31" s="67">
        <f>IF(G31="lesuren",(ROUND(H31*(1659/930),0)),H31)</f>
        <v>415</v>
      </c>
      <c r="X31" s="15" t="s">
        <v>81</v>
      </c>
      <c r="AA31" s="90"/>
      <c r="AD31" s="100" t="s">
        <v>82</v>
      </c>
      <c r="AE31" s="117">
        <f>IF(AH$27=1,1,0)</f>
        <v>0</v>
      </c>
      <c r="AF31" s="117">
        <f>IF(AH$27=2,1,0)</f>
        <v>0</v>
      </c>
      <c r="AG31" s="117">
        <f>IF(AH$27=3,1,0)</f>
        <v>0</v>
      </c>
      <c r="AH31" s="117">
        <f>IF(AH$27=4,1,0)</f>
        <v>0</v>
      </c>
      <c r="AI31" s="117">
        <f>IF(AH$27=5,1,0)</f>
        <v>0</v>
      </c>
      <c r="AJ31" s="117">
        <f>IF(AH$27=6,1,0)</f>
        <v>0</v>
      </c>
      <c r="AK31" s="117">
        <f>IF(AH$27=7,1,0)</f>
        <v>1</v>
      </c>
    </row>
    <row r="32" spans="1:37" ht="13.5" thickBot="1" x14ac:dyDescent="0.25">
      <c r="A32" s="61" t="s">
        <v>83</v>
      </c>
      <c r="B32" s="122" t="str">
        <f>IF($H$19=$W$6,"klokuren","lesuren")</f>
        <v>klokuren</v>
      </c>
      <c r="C32" s="62" t="s">
        <v>84</v>
      </c>
      <c r="D32" s="62"/>
      <c r="E32" s="62"/>
      <c r="F32" s="62"/>
      <c r="G32" s="62"/>
      <c r="H32" s="123" t="s">
        <v>85</v>
      </c>
      <c r="I32" s="62"/>
      <c r="J32" s="62"/>
      <c r="K32" s="86"/>
      <c r="U32" s="124">
        <f>ROUND(D14*G34,2)</f>
        <v>0</v>
      </c>
      <c r="W32" s="125" t="s">
        <v>73</v>
      </c>
      <c r="X32" s="125" t="s">
        <v>74</v>
      </c>
      <c r="Y32" s="126" t="s">
        <v>75</v>
      </c>
      <c r="Z32" s="126" t="s">
        <v>76</v>
      </c>
      <c r="AA32" s="127" t="s">
        <v>77</v>
      </c>
      <c r="AB32" s="127" t="s">
        <v>86</v>
      </c>
    </row>
    <row r="33" spans="1:29" ht="13.5" thickBot="1" x14ac:dyDescent="0.25">
      <c r="A33" s="61"/>
      <c r="B33" s="128" t="s">
        <v>73</v>
      </c>
      <c r="C33" s="128" t="s">
        <v>74</v>
      </c>
      <c r="D33" s="129" t="s">
        <v>75</v>
      </c>
      <c r="E33" s="129" t="s">
        <v>76</v>
      </c>
      <c r="F33" s="130" t="s">
        <v>77</v>
      </c>
      <c r="G33" s="131" t="s">
        <v>86</v>
      </c>
      <c r="H33" s="132" t="s">
        <v>87</v>
      </c>
      <c r="I33" s="62"/>
      <c r="J33" s="62"/>
      <c r="K33" s="86"/>
      <c r="U33" s="133"/>
      <c r="V33" s="13" t="s">
        <v>88</v>
      </c>
      <c r="W33" s="133">
        <f>B34</f>
        <v>0</v>
      </c>
      <c r="X33" s="133">
        <f>C34</f>
        <v>0</v>
      </c>
      <c r="Y33" s="133">
        <f>D34</f>
        <v>0</v>
      </c>
      <c r="Z33" s="133">
        <f>E34</f>
        <v>0</v>
      </c>
      <c r="AA33" s="133">
        <f>F34</f>
        <v>0</v>
      </c>
      <c r="AB33" s="134">
        <f>SUM(W33:AA33)</f>
        <v>0</v>
      </c>
      <c r="AC33" s="15" t="str">
        <f>G31</f>
        <v>klokuren</v>
      </c>
    </row>
    <row r="34" spans="1:29" ht="13.5" thickBot="1" x14ac:dyDescent="0.25">
      <c r="A34" s="61"/>
      <c r="B34" s="135"/>
      <c r="C34" s="135"/>
      <c r="D34" s="135"/>
      <c r="E34" s="135"/>
      <c r="F34" s="135"/>
      <c r="G34" s="136">
        <f>SUM(B34:F34)</f>
        <v>0</v>
      </c>
      <c r="H34" s="137">
        <f>IF(H19="OP",D14*G34/940,IF(H19="Directie",D14*G34/940,G34*D14/1659))</f>
        <v>0</v>
      </c>
      <c r="I34" s="138" t="str">
        <f>IF($H$34&gt;$H$20,"U kunt niet meer dan uw benoemingsomvang","")</f>
        <v/>
      </c>
      <c r="J34" s="62"/>
      <c r="K34" s="139"/>
      <c r="L34" s="140"/>
      <c r="M34" s="140"/>
      <c r="N34" s="140"/>
      <c r="O34" s="140"/>
      <c r="P34" s="140"/>
      <c r="Q34" s="140"/>
      <c r="R34" s="140"/>
      <c r="S34" s="140"/>
      <c r="T34" s="140"/>
      <c r="U34" s="133"/>
      <c r="W34" s="141"/>
      <c r="X34" s="141"/>
      <c r="Y34" s="141"/>
      <c r="Z34" s="141"/>
      <c r="AA34" s="141"/>
      <c r="AB34" s="142"/>
    </row>
    <row r="35" spans="1:29" x14ac:dyDescent="0.2">
      <c r="A35" s="61" t="s">
        <v>89</v>
      </c>
      <c r="B35" s="62"/>
      <c r="C35" s="62"/>
      <c r="D35" s="62"/>
      <c r="E35" s="62"/>
      <c r="F35" s="62"/>
      <c r="G35" s="143" t="e">
        <f>H31/G34</f>
        <v>#DIV/0!</v>
      </c>
      <c r="H35" s="62"/>
      <c r="I35" s="138" t="str">
        <f>IF($H$34&gt;$H$20,"als ouderschapsverlof opnemen.","")</f>
        <v/>
      </c>
      <c r="J35" s="144"/>
      <c r="K35" s="86"/>
      <c r="W35" s="145"/>
      <c r="X35" s="145"/>
      <c r="Y35" s="145"/>
      <c r="Z35" s="145"/>
      <c r="AA35" s="145"/>
    </row>
    <row r="36" spans="1:29" x14ac:dyDescent="0.2">
      <c r="A36" s="61" t="s">
        <v>90</v>
      </c>
      <c r="B36" s="108"/>
      <c r="C36" s="62"/>
      <c r="D36" s="62"/>
      <c r="E36" s="146"/>
      <c r="F36" s="62"/>
      <c r="G36" s="62"/>
      <c r="H36" s="62"/>
      <c r="I36" s="147" t="str">
        <f>IF($H$34&gt;$H$20,"Zie tabblad 'Uitleg' onder punt 2.","")</f>
        <v/>
      </c>
      <c r="J36" s="62"/>
      <c r="K36" s="148"/>
      <c r="L36" s="149"/>
      <c r="M36" s="149"/>
      <c r="N36" s="149"/>
      <c r="O36" s="149"/>
      <c r="P36" s="149"/>
      <c r="Q36" s="149"/>
      <c r="R36" s="149"/>
      <c r="S36" s="149"/>
      <c r="T36" s="149"/>
      <c r="V36" s="150"/>
    </row>
    <row r="37" spans="1:29" x14ac:dyDescent="0.2">
      <c r="A37" s="151" t="s">
        <v>91</v>
      </c>
      <c r="B37" s="108"/>
      <c r="C37" s="62"/>
      <c r="D37" s="62"/>
      <c r="E37" s="146"/>
      <c r="F37" s="62"/>
      <c r="G37" s="152" t="s">
        <v>92</v>
      </c>
      <c r="H37" s="153" t="s">
        <v>93</v>
      </c>
      <c r="I37" s="58"/>
      <c r="J37" s="59"/>
      <c r="K37" s="86"/>
      <c r="V37" s="150"/>
    </row>
    <row r="38" spans="1:29" x14ac:dyDescent="0.2">
      <c r="A38" s="105" t="s">
        <v>94</v>
      </c>
      <c r="B38" s="154" t="s">
        <v>73</v>
      </c>
      <c r="C38" s="154" t="s">
        <v>74</v>
      </c>
      <c r="D38" s="155" t="s">
        <v>75</v>
      </c>
      <c r="E38" s="155" t="s">
        <v>76</v>
      </c>
      <c r="F38" s="156" t="s">
        <v>77</v>
      </c>
      <c r="G38" s="157" t="s">
        <v>95</v>
      </c>
      <c r="H38" s="105" t="s">
        <v>96</v>
      </c>
      <c r="I38" s="105" t="s">
        <v>97</v>
      </c>
      <c r="J38" s="158" t="s">
        <v>98</v>
      </c>
      <c r="K38" s="159"/>
      <c r="L38" s="160"/>
      <c r="M38" s="160"/>
      <c r="N38" s="160"/>
      <c r="O38" s="160"/>
      <c r="P38" s="160"/>
      <c r="Q38" s="160"/>
      <c r="R38" s="160"/>
      <c r="S38" s="160"/>
      <c r="T38" s="160"/>
    </row>
    <row r="39" spans="1:29" s="18" customFormat="1" ht="12" x14ac:dyDescent="0.2">
      <c r="A39" s="161"/>
      <c r="B39" s="162"/>
      <c r="C39" s="162"/>
      <c r="D39" s="162"/>
      <c r="E39" s="162"/>
      <c r="F39" s="162"/>
      <c r="G39" s="163" t="s">
        <v>68</v>
      </c>
      <c r="H39" s="164">
        <f t="shared" ref="H39:H70" si="0">SUM(W39:AA39)</f>
        <v>0</v>
      </c>
      <c r="I39" s="164">
        <f>H39</f>
        <v>0</v>
      </c>
      <c r="J39" s="164">
        <f t="shared" ref="J39:J102" si="1">$H$31-I39</f>
        <v>415</v>
      </c>
      <c r="K39" s="165"/>
      <c r="L39" s="166"/>
      <c r="M39" s="166"/>
      <c r="N39" s="166"/>
      <c r="O39" s="166"/>
      <c r="P39" s="166"/>
      <c r="Q39" s="166"/>
      <c r="R39" s="166"/>
      <c r="S39" s="166"/>
      <c r="T39" s="166"/>
      <c r="W39" s="167">
        <f t="shared" ref="W39:AA70" si="2">IF(B39&lt;&gt;"",B$34,0)</f>
        <v>0</v>
      </c>
      <c r="X39" s="167">
        <f t="shared" si="2"/>
        <v>0</v>
      </c>
      <c r="Y39" s="167">
        <f t="shared" si="2"/>
        <v>0</v>
      </c>
      <c r="Z39" s="167">
        <f t="shared" si="2"/>
        <v>0</v>
      </c>
      <c r="AA39" s="167">
        <f t="shared" si="2"/>
        <v>0</v>
      </c>
    </row>
    <row r="40" spans="1:29" s="18" customFormat="1" ht="12" x14ac:dyDescent="0.2">
      <c r="A40" s="161"/>
      <c r="B40" s="162" t="str">
        <f t="shared" ref="B40" si="3">IF(B$34="","",IF($G39="nee",B$39+7*$U40,""))</f>
        <v/>
      </c>
      <c r="C40" s="162" t="str">
        <f t="shared" ref="C40:F103" si="4">IF(C$34="","",IF($G39="nee",C$39+7*$U40,""))</f>
        <v/>
      </c>
      <c r="D40" s="162" t="str">
        <f t="shared" ref="D40:E40" si="5">IF(D$34="","",IF($G39="nee",D$39+7*$U40,""))</f>
        <v/>
      </c>
      <c r="E40" s="162" t="str">
        <f t="shared" si="5"/>
        <v/>
      </c>
      <c r="F40" s="162" t="str">
        <f t="shared" ref="F40" si="6">IF(F$34="","",IF($G39="nee",F$39+7*$U40,""))</f>
        <v/>
      </c>
      <c r="G40" s="163" t="s">
        <v>68</v>
      </c>
      <c r="H40" s="164">
        <f t="shared" si="0"/>
        <v>0</v>
      </c>
      <c r="I40" s="164">
        <f t="shared" ref="I40:I103" si="7">I39+H40</f>
        <v>0</v>
      </c>
      <c r="J40" s="164">
        <f t="shared" si="1"/>
        <v>415</v>
      </c>
      <c r="K40" s="165"/>
      <c r="L40" s="166"/>
      <c r="M40" s="166"/>
      <c r="N40" s="166"/>
      <c r="O40" s="166"/>
      <c r="P40" s="166"/>
      <c r="Q40" s="166"/>
      <c r="R40" s="166"/>
      <c r="S40" s="166"/>
      <c r="T40" s="166"/>
      <c r="U40" s="18">
        <v>1</v>
      </c>
      <c r="W40" s="167">
        <f t="shared" si="2"/>
        <v>0</v>
      </c>
      <c r="X40" s="167">
        <f t="shared" si="2"/>
        <v>0</v>
      </c>
      <c r="Y40" s="167">
        <f t="shared" si="2"/>
        <v>0</v>
      </c>
      <c r="Z40" s="167">
        <f t="shared" si="2"/>
        <v>0</v>
      </c>
      <c r="AA40" s="167">
        <f t="shared" si="2"/>
        <v>0</v>
      </c>
    </row>
    <row r="41" spans="1:29" s="18" customFormat="1" ht="12" x14ac:dyDescent="0.2">
      <c r="A41" s="161"/>
      <c r="B41" s="162"/>
      <c r="C41" s="162"/>
      <c r="D41" s="162"/>
      <c r="E41" s="162" t="str">
        <f t="shared" si="4"/>
        <v/>
      </c>
      <c r="F41" s="162"/>
      <c r="G41" s="163" t="s">
        <v>68</v>
      </c>
      <c r="H41" s="164">
        <f t="shared" si="0"/>
        <v>0</v>
      </c>
      <c r="I41" s="164">
        <f t="shared" si="7"/>
        <v>0</v>
      </c>
      <c r="J41" s="164">
        <f t="shared" si="1"/>
        <v>415</v>
      </c>
      <c r="K41" s="165"/>
      <c r="L41" s="166"/>
      <c r="M41" s="166"/>
      <c r="N41" s="166"/>
      <c r="O41" s="166"/>
      <c r="P41" s="166"/>
      <c r="Q41" s="166"/>
      <c r="R41" s="166"/>
      <c r="S41" s="166"/>
      <c r="T41" s="166"/>
      <c r="U41" s="18">
        <v>2</v>
      </c>
      <c r="W41" s="167">
        <f t="shared" si="2"/>
        <v>0</v>
      </c>
      <c r="X41" s="167">
        <f t="shared" si="2"/>
        <v>0</v>
      </c>
      <c r="Y41" s="167">
        <f t="shared" si="2"/>
        <v>0</v>
      </c>
      <c r="Z41" s="167">
        <f t="shared" si="2"/>
        <v>0</v>
      </c>
      <c r="AA41" s="167">
        <f t="shared" si="2"/>
        <v>0</v>
      </c>
    </row>
    <row r="42" spans="1:29" s="18" customFormat="1" ht="12" x14ac:dyDescent="0.2">
      <c r="A42" s="161"/>
      <c r="B42" s="162"/>
      <c r="C42" s="162"/>
      <c r="D42" s="162"/>
      <c r="E42" s="162" t="str">
        <f t="shared" si="4"/>
        <v/>
      </c>
      <c r="F42" s="162"/>
      <c r="G42" s="163" t="s">
        <v>68</v>
      </c>
      <c r="H42" s="164">
        <f t="shared" si="0"/>
        <v>0</v>
      </c>
      <c r="I42" s="164">
        <f t="shared" si="7"/>
        <v>0</v>
      </c>
      <c r="J42" s="164">
        <f t="shared" si="1"/>
        <v>415</v>
      </c>
      <c r="K42" s="165"/>
      <c r="L42" s="166"/>
      <c r="M42" s="166"/>
      <c r="N42" s="166"/>
      <c r="O42" s="166"/>
      <c r="P42" s="166"/>
      <c r="Q42" s="166"/>
      <c r="R42" s="166"/>
      <c r="S42" s="166"/>
      <c r="T42" s="166"/>
      <c r="U42" s="18">
        <v>3</v>
      </c>
      <c r="W42" s="167">
        <f t="shared" si="2"/>
        <v>0</v>
      </c>
      <c r="X42" s="167">
        <f t="shared" si="2"/>
        <v>0</v>
      </c>
      <c r="Y42" s="167">
        <f t="shared" si="2"/>
        <v>0</v>
      </c>
      <c r="Z42" s="167">
        <f t="shared" si="2"/>
        <v>0</v>
      </c>
      <c r="AA42" s="167">
        <f t="shared" si="2"/>
        <v>0</v>
      </c>
    </row>
    <row r="43" spans="1:29" s="18" customFormat="1" ht="12" x14ac:dyDescent="0.2">
      <c r="A43" s="161"/>
      <c r="B43" s="162" t="str">
        <f t="shared" ref="B43" si="8">IF(B$34="","",IF($G42="nee",B$39+7*$U43,""))</f>
        <v/>
      </c>
      <c r="C43" s="162" t="str">
        <f t="shared" si="4"/>
        <v/>
      </c>
      <c r="D43" s="162" t="str">
        <f t="shared" si="4"/>
        <v/>
      </c>
      <c r="E43" s="162" t="str">
        <f t="shared" si="4"/>
        <v/>
      </c>
      <c r="F43" s="162" t="str">
        <f t="shared" ref="F43" si="9">IF(F$34="","",IF($G42="nee",F$39+7*$U43,""))</f>
        <v/>
      </c>
      <c r="G43" s="163" t="s">
        <v>68</v>
      </c>
      <c r="H43" s="164">
        <f t="shared" si="0"/>
        <v>0</v>
      </c>
      <c r="I43" s="164">
        <f t="shared" si="7"/>
        <v>0</v>
      </c>
      <c r="J43" s="164">
        <f t="shared" si="1"/>
        <v>415</v>
      </c>
      <c r="K43" s="165"/>
      <c r="L43" s="166"/>
      <c r="M43" s="166"/>
      <c r="N43" s="166"/>
      <c r="O43" s="166"/>
      <c r="P43" s="166"/>
      <c r="Q43" s="166"/>
      <c r="R43" s="166"/>
      <c r="S43" s="166"/>
      <c r="T43" s="166"/>
      <c r="U43" s="18">
        <v>4</v>
      </c>
      <c r="W43" s="167">
        <f t="shared" si="2"/>
        <v>0</v>
      </c>
      <c r="X43" s="167">
        <f t="shared" si="2"/>
        <v>0</v>
      </c>
      <c r="Y43" s="167">
        <f t="shared" si="2"/>
        <v>0</v>
      </c>
      <c r="Z43" s="167">
        <f t="shared" si="2"/>
        <v>0</v>
      </c>
      <c r="AA43" s="167">
        <f t="shared" si="2"/>
        <v>0</v>
      </c>
    </row>
    <row r="44" spans="1:29" s="18" customFormat="1" ht="12" x14ac:dyDescent="0.2">
      <c r="A44" s="161"/>
      <c r="B44" s="162" t="str">
        <f t="shared" ref="B44" si="10">IF(B$34="","",IF($G43="nee",B$39+7*$U44,""))</f>
        <v/>
      </c>
      <c r="C44" s="162" t="str">
        <f t="shared" si="4"/>
        <v/>
      </c>
      <c r="D44" s="162" t="str">
        <f t="shared" si="4"/>
        <v/>
      </c>
      <c r="E44" s="162" t="str">
        <f t="shared" si="4"/>
        <v/>
      </c>
      <c r="F44" s="162" t="str">
        <f t="shared" ref="F44" si="11">IF(F$34="","",IF($G43="nee",F$39+7*$U44,""))</f>
        <v/>
      </c>
      <c r="G44" s="163" t="s">
        <v>68</v>
      </c>
      <c r="H44" s="164">
        <f t="shared" si="0"/>
        <v>0</v>
      </c>
      <c r="I44" s="164">
        <f t="shared" si="7"/>
        <v>0</v>
      </c>
      <c r="J44" s="164">
        <f t="shared" si="1"/>
        <v>415</v>
      </c>
      <c r="K44" s="165"/>
      <c r="L44" s="166"/>
      <c r="M44" s="166"/>
      <c r="N44" s="166"/>
      <c r="O44" s="166"/>
      <c r="P44" s="166"/>
      <c r="Q44" s="166"/>
      <c r="R44" s="166"/>
      <c r="S44" s="166"/>
      <c r="T44" s="166"/>
      <c r="U44" s="18">
        <v>5</v>
      </c>
      <c r="W44" s="167">
        <f t="shared" si="2"/>
        <v>0</v>
      </c>
      <c r="X44" s="167">
        <f t="shared" si="2"/>
        <v>0</v>
      </c>
      <c r="Y44" s="167">
        <f t="shared" si="2"/>
        <v>0</v>
      </c>
      <c r="Z44" s="167">
        <f t="shared" si="2"/>
        <v>0</v>
      </c>
      <c r="AA44" s="167">
        <f t="shared" si="2"/>
        <v>0</v>
      </c>
    </row>
    <row r="45" spans="1:29" s="18" customFormat="1" ht="12" x14ac:dyDescent="0.2">
      <c r="A45" s="161"/>
      <c r="B45" s="162" t="str">
        <f t="shared" ref="B45" si="12">IF(B$34="","",IF($G44="nee",B$39+7*$U45,""))</f>
        <v/>
      </c>
      <c r="C45" s="162" t="str">
        <f t="shared" si="4"/>
        <v/>
      </c>
      <c r="D45" s="162" t="str">
        <f t="shared" si="4"/>
        <v/>
      </c>
      <c r="E45" s="162" t="str">
        <f t="shared" si="4"/>
        <v/>
      </c>
      <c r="F45" s="162" t="str">
        <f t="shared" si="4"/>
        <v/>
      </c>
      <c r="G45" s="163" t="s">
        <v>68</v>
      </c>
      <c r="H45" s="164">
        <f t="shared" si="0"/>
        <v>0</v>
      </c>
      <c r="I45" s="164">
        <f t="shared" si="7"/>
        <v>0</v>
      </c>
      <c r="J45" s="164">
        <f t="shared" si="1"/>
        <v>415</v>
      </c>
      <c r="K45" s="165"/>
      <c r="L45" s="166"/>
      <c r="M45" s="166"/>
      <c r="N45" s="166"/>
      <c r="O45" s="166"/>
      <c r="P45" s="166"/>
      <c r="Q45" s="166"/>
      <c r="R45" s="166"/>
      <c r="S45" s="166"/>
      <c r="T45" s="166"/>
      <c r="U45" s="18">
        <v>6</v>
      </c>
      <c r="W45" s="167">
        <f t="shared" si="2"/>
        <v>0</v>
      </c>
      <c r="X45" s="167">
        <f t="shared" si="2"/>
        <v>0</v>
      </c>
      <c r="Y45" s="167">
        <f t="shared" si="2"/>
        <v>0</v>
      </c>
      <c r="Z45" s="167">
        <f t="shared" si="2"/>
        <v>0</v>
      </c>
      <c r="AA45" s="167">
        <f t="shared" si="2"/>
        <v>0</v>
      </c>
    </row>
    <row r="46" spans="1:29" s="18" customFormat="1" ht="12" x14ac:dyDescent="0.2">
      <c r="A46" s="161"/>
      <c r="B46" s="162" t="str">
        <f t="shared" ref="B46" si="13">IF(B$34="","",IF($G45="nee",B$39+7*$U46,""))</f>
        <v/>
      </c>
      <c r="C46" s="162" t="str">
        <f t="shared" si="4"/>
        <v/>
      </c>
      <c r="D46" s="162" t="str">
        <f t="shared" si="4"/>
        <v/>
      </c>
      <c r="E46" s="162" t="str">
        <f t="shared" si="4"/>
        <v/>
      </c>
      <c r="F46" s="162" t="str">
        <f t="shared" si="4"/>
        <v/>
      </c>
      <c r="G46" s="163" t="str">
        <f t="shared" ref="G46:G104" si="14">IF(G45="nee","nee",IF(G45="ja","n.v.t.",IF(G45="n.v.t.","n.v.t.","")))</f>
        <v>nee</v>
      </c>
      <c r="H46" s="164">
        <f t="shared" si="0"/>
        <v>0</v>
      </c>
      <c r="I46" s="164">
        <f t="shared" si="7"/>
        <v>0</v>
      </c>
      <c r="J46" s="164">
        <f t="shared" si="1"/>
        <v>415</v>
      </c>
      <c r="K46" s="168" t="str">
        <f t="shared" ref="K46:K109" si="15">IF(J46&lt;0,"U neemt te veel uren op","")</f>
        <v/>
      </c>
      <c r="L46" s="169"/>
      <c r="M46" s="169"/>
      <c r="N46" s="169"/>
      <c r="O46" s="169"/>
      <c r="P46" s="169"/>
      <c r="Q46" s="169"/>
      <c r="R46" s="169"/>
      <c r="S46" s="169"/>
      <c r="T46" s="169"/>
      <c r="U46" s="18">
        <v>7</v>
      </c>
      <c r="W46" s="167">
        <f t="shared" si="2"/>
        <v>0</v>
      </c>
      <c r="X46" s="167">
        <f t="shared" si="2"/>
        <v>0</v>
      </c>
      <c r="Y46" s="167">
        <f t="shared" si="2"/>
        <v>0</v>
      </c>
      <c r="Z46" s="167">
        <f t="shared" si="2"/>
        <v>0</v>
      </c>
      <c r="AA46" s="167">
        <f t="shared" si="2"/>
        <v>0</v>
      </c>
    </row>
    <row r="47" spans="1:29" s="18" customFormat="1" ht="12" x14ac:dyDescent="0.2">
      <c r="A47" s="161"/>
      <c r="B47" s="162" t="str">
        <f t="shared" ref="B47" si="16">IF(B$34="","",IF($G46="nee",B$39+7*$U47,""))</f>
        <v/>
      </c>
      <c r="C47" s="162" t="str">
        <f t="shared" si="4"/>
        <v/>
      </c>
      <c r="D47" s="162" t="str">
        <f t="shared" si="4"/>
        <v/>
      </c>
      <c r="E47" s="162" t="str">
        <f t="shared" si="4"/>
        <v/>
      </c>
      <c r="F47" s="162" t="str">
        <f t="shared" si="4"/>
        <v/>
      </c>
      <c r="G47" s="163" t="str">
        <f t="shared" si="14"/>
        <v>nee</v>
      </c>
      <c r="H47" s="164">
        <f t="shared" si="0"/>
        <v>0</v>
      </c>
      <c r="I47" s="164">
        <f t="shared" si="7"/>
        <v>0</v>
      </c>
      <c r="J47" s="164">
        <f t="shared" si="1"/>
        <v>415</v>
      </c>
      <c r="K47" s="168" t="str">
        <f t="shared" si="15"/>
        <v/>
      </c>
      <c r="L47" s="169"/>
      <c r="M47" s="169"/>
      <c r="N47" s="169"/>
      <c r="O47" s="169"/>
      <c r="P47" s="169"/>
      <c r="Q47" s="169"/>
      <c r="R47" s="169"/>
      <c r="S47" s="169"/>
      <c r="T47" s="169"/>
      <c r="U47" s="18">
        <v>8</v>
      </c>
      <c r="W47" s="167">
        <f t="shared" si="2"/>
        <v>0</v>
      </c>
      <c r="X47" s="167">
        <f t="shared" si="2"/>
        <v>0</v>
      </c>
      <c r="Y47" s="167">
        <f t="shared" si="2"/>
        <v>0</v>
      </c>
      <c r="Z47" s="167">
        <f t="shared" si="2"/>
        <v>0</v>
      </c>
      <c r="AA47" s="167">
        <f t="shared" si="2"/>
        <v>0</v>
      </c>
    </row>
    <row r="48" spans="1:29" s="18" customFormat="1" ht="12" x14ac:dyDescent="0.2">
      <c r="A48" s="161"/>
      <c r="B48" s="162" t="str">
        <f t="shared" ref="B48" si="17">IF(B$34="","",IF($G47="nee",B$39+7*$U48,""))</f>
        <v/>
      </c>
      <c r="C48" s="162" t="str">
        <f t="shared" si="4"/>
        <v/>
      </c>
      <c r="D48" s="162" t="str">
        <f t="shared" si="4"/>
        <v/>
      </c>
      <c r="E48" s="162" t="str">
        <f t="shared" si="4"/>
        <v/>
      </c>
      <c r="F48" s="162" t="str">
        <f t="shared" si="4"/>
        <v/>
      </c>
      <c r="G48" s="163" t="str">
        <f t="shared" si="14"/>
        <v>nee</v>
      </c>
      <c r="H48" s="164">
        <f t="shared" si="0"/>
        <v>0</v>
      </c>
      <c r="I48" s="164">
        <f t="shared" si="7"/>
        <v>0</v>
      </c>
      <c r="J48" s="164">
        <f t="shared" si="1"/>
        <v>415</v>
      </c>
      <c r="K48" s="168" t="str">
        <f t="shared" si="15"/>
        <v/>
      </c>
      <c r="L48" s="169"/>
      <c r="M48" s="169"/>
      <c r="N48" s="169"/>
      <c r="O48" s="169"/>
      <c r="P48" s="169"/>
      <c r="Q48" s="169"/>
      <c r="R48" s="169"/>
      <c r="S48" s="169"/>
      <c r="T48" s="169"/>
      <c r="U48" s="18">
        <v>9</v>
      </c>
      <c r="W48" s="167">
        <f t="shared" si="2"/>
        <v>0</v>
      </c>
      <c r="X48" s="167">
        <f t="shared" si="2"/>
        <v>0</v>
      </c>
      <c r="Y48" s="167">
        <f t="shared" si="2"/>
        <v>0</v>
      </c>
      <c r="Z48" s="167">
        <f t="shared" si="2"/>
        <v>0</v>
      </c>
      <c r="AA48" s="167">
        <f t="shared" si="2"/>
        <v>0</v>
      </c>
    </row>
    <row r="49" spans="1:27" s="18" customFormat="1" ht="12" x14ac:dyDescent="0.2">
      <c r="A49" s="161"/>
      <c r="B49" s="162"/>
      <c r="C49" s="162"/>
      <c r="D49" s="162"/>
      <c r="E49" s="162" t="str">
        <f t="shared" ref="E49" si="18">IF(E$34="","",IF($G48="nee",E$39+7*$U49,""))</f>
        <v/>
      </c>
      <c r="F49" s="162"/>
      <c r="G49" s="163" t="s">
        <v>68</v>
      </c>
      <c r="H49" s="164">
        <f t="shared" si="0"/>
        <v>0</v>
      </c>
      <c r="I49" s="164">
        <f t="shared" si="7"/>
        <v>0</v>
      </c>
      <c r="J49" s="164">
        <f t="shared" si="1"/>
        <v>415</v>
      </c>
      <c r="K49" s="168" t="str">
        <f t="shared" si="15"/>
        <v/>
      </c>
      <c r="L49" s="169"/>
      <c r="M49" s="169"/>
      <c r="N49" s="169"/>
      <c r="O49" s="169"/>
      <c r="P49" s="169"/>
      <c r="Q49" s="169"/>
      <c r="R49" s="169"/>
      <c r="S49" s="169"/>
      <c r="T49" s="169"/>
      <c r="U49" s="18">
        <v>10</v>
      </c>
      <c r="W49" s="167">
        <f t="shared" si="2"/>
        <v>0</v>
      </c>
      <c r="X49" s="167">
        <f t="shared" si="2"/>
        <v>0</v>
      </c>
      <c r="Y49" s="167">
        <f t="shared" si="2"/>
        <v>0</v>
      </c>
      <c r="Z49" s="167">
        <f t="shared" si="2"/>
        <v>0</v>
      </c>
      <c r="AA49" s="167">
        <f t="shared" si="2"/>
        <v>0</v>
      </c>
    </row>
    <row r="50" spans="1:27" s="18" customFormat="1" ht="12" x14ac:dyDescent="0.2">
      <c r="A50" s="161"/>
      <c r="B50" s="162" t="str">
        <f t="shared" ref="B50" si="19">IF(B$34="","",IF($G49="nee",B$39+7*$U50,""))</f>
        <v/>
      </c>
      <c r="C50" s="162" t="str">
        <f t="shared" si="4"/>
        <v/>
      </c>
      <c r="D50" s="162" t="str">
        <f t="shared" ref="D50:F50" si="20">IF(D$34="","",IF($G49="nee",D$39+7*$U50,""))</f>
        <v/>
      </c>
      <c r="E50" s="162" t="str">
        <f t="shared" si="20"/>
        <v/>
      </c>
      <c r="F50" s="162" t="str">
        <f t="shared" si="20"/>
        <v/>
      </c>
      <c r="G50" s="163" t="s">
        <v>68</v>
      </c>
      <c r="H50" s="164">
        <f t="shared" si="0"/>
        <v>0</v>
      </c>
      <c r="I50" s="164">
        <f t="shared" si="7"/>
        <v>0</v>
      </c>
      <c r="J50" s="164">
        <f t="shared" si="1"/>
        <v>415</v>
      </c>
      <c r="K50" s="168" t="str">
        <f t="shared" si="15"/>
        <v/>
      </c>
      <c r="L50" s="169"/>
      <c r="M50" s="169"/>
      <c r="N50" s="169"/>
      <c r="O50" s="169"/>
      <c r="P50" s="169"/>
      <c r="Q50" s="169"/>
      <c r="R50" s="169"/>
      <c r="S50" s="169"/>
      <c r="T50" s="169"/>
      <c r="U50" s="18">
        <v>11</v>
      </c>
      <c r="W50" s="167">
        <f t="shared" si="2"/>
        <v>0</v>
      </c>
      <c r="X50" s="167">
        <f t="shared" si="2"/>
        <v>0</v>
      </c>
      <c r="Y50" s="167">
        <f t="shared" si="2"/>
        <v>0</v>
      </c>
      <c r="Z50" s="167">
        <f t="shared" si="2"/>
        <v>0</v>
      </c>
      <c r="AA50" s="167">
        <f t="shared" si="2"/>
        <v>0</v>
      </c>
    </row>
    <row r="51" spans="1:27" s="18" customFormat="1" ht="12" x14ac:dyDescent="0.2">
      <c r="A51" s="161"/>
      <c r="B51" s="162" t="str">
        <f t="shared" ref="B51" si="21">IF(B$34="","",IF($G50="nee",B$39+7*$U51,""))</f>
        <v/>
      </c>
      <c r="C51" s="162" t="str">
        <f t="shared" si="4"/>
        <v/>
      </c>
      <c r="D51" s="162" t="str">
        <f t="shared" ref="D51:F51" si="22">IF(D$34="","",IF($G50="nee",D$39+7*$U51,""))</f>
        <v/>
      </c>
      <c r="E51" s="162" t="str">
        <f t="shared" si="22"/>
        <v/>
      </c>
      <c r="F51" s="162" t="str">
        <f t="shared" si="22"/>
        <v/>
      </c>
      <c r="G51" s="163" t="s">
        <v>68</v>
      </c>
      <c r="H51" s="164">
        <f t="shared" si="0"/>
        <v>0</v>
      </c>
      <c r="I51" s="164">
        <f t="shared" si="7"/>
        <v>0</v>
      </c>
      <c r="J51" s="164">
        <f t="shared" si="1"/>
        <v>415</v>
      </c>
      <c r="K51" s="168" t="str">
        <f t="shared" si="15"/>
        <v/>
      </c>
      <c r="L51" s="169"/>
      <c r="M51" s="169"/>
      <c r="N51" s="169"/>
      <c r="O51" s="169"/>
      <c r="P51" s="169"/>
      <c r="Q51" s="169"/>
      <c r="R51" s="169"/>
      <c r="S51" s="169"/>
      <c r="T51" s="169"/>
      <c r="U51" s="18">
        <v>12</v>
      </c>
      <c r="W51" s="167">
        <f t="shared" si="2"/>
        <v>0</v>
      </c>
      <c r="X51" s="167">
        <f t="shared" si="2"/>
        <v>0</v>
      </c>
      <c r="Y51" s="167">
        <f t="shared" si="2"/>
        <v>0</v>
      </c>
      <c r="Z51" s="167">
        <f t="shared" si="2"/>
        <v>0</v>
      </c>
      <c r="AA51" s="167">
        <f t="shared" si="2"/>
        <v>0</v>
      </c>
    </row>
    <row r="52" spans="1:27" s="18" customFormat="1" ht="12" x14ac:dyDescent="0.2">
      <c r="A52" s="161"/>
      <c r="B52" s="162" t="str">
        <f t="shared" ref="B52" si="23">IF(B$34="","",IF($G51="nee",B$39+7*$U52,""))</f>
        <v/>
      </c>
      <c r="C52" s="162" t="str">
        <f t="shared" si="4"/>
        <v/>
      </c>
      <c r="D52" s="162"/>
      <c r="E52" s="162" t="str">
        <f t="shared" ref="E52" si="24">IF(E$34="","",IF($G51="nee",E$39+7*$U52,""))</f>
        <v/>
      </c>
      <c r="F52" s="162" t="str">
        <f t="shared" ref="F52" si="25">IF(F$34="","",IF($G51="nee",F$39+7*$U52,""))</f>
        <v/>
      </c>
      <c r="G52" s="163" t="s">
        <v>68</v>
      </c>
      <c r="H52" s="164">
        <f t="shared" si="0"/>
        <v>0</v>
      </c>
      <c r="I52" s="164">
        <f t="shared" si="7"/>
        <v>0</v>
      </c>
      <c r="J52" s="164">
        <f t="shared" si="1"/>
        <v>415</v>
      </c>
      <c r="K52" s="168" t="str">
        <f t="shared" si="15"/>
        <v/>
      </c>
      <c r="L52" s="169"/>
      <c r="M52" s="169"/>
      <c r="N52" s="169"/>
      <c r="O52" s="169"/>
      <c r="P52" s="169"/>
      <c r="Q52" s="169"/>
      <c r="R52" s="169"/>
      <c r="S52" s="169"/>
      <c r="T52" s="169"/>
      <c r="U52" s="18">
        <v>13</v>
      </c>
      <c r="W52" s="167">
        <f t="shared" si="2"/>
        <v>0</v>
      </c>
      <c r="X52" s="167">
        <f t="shared" si="2"/>
        <v>0</v>
      </c>
      <c r="Y52" s="167">
        <f t="shared" si="2"/>
        <v>0</v>
      </c>
      <c r="Z52" s="167">
        <f t="shared" si="2"/>
        <v>0</v>
      </c>
      <c r="AA52" s="167">
        <f t="shared" si="2"/>
        <v>0</v>
      </c>
    </row>
    <row r="53" spans="1:27" s="18" customFormat="1" ht="12" x14ac:dyDescent="0.2">
      <c r="A53" s="161"/>
      <c r="B53" s="162" t="str">
        <f t="shared" ref="B53" si="26">IF(B$34="","",IF($G52="nee",B$39+7*$U53,""))</f>
        <v/>
      </c>
      <c r="C53" s="162" t="str">
        <f t="shared" si="4"/>
        <v/>
      </c>
      <c r="D53" s="162" t="str">
        <f t="shared" ref="D53:E54" si="27">IF(D$34="","",IF($G52="nee",D$39+7*$U53,""))</f>
        <v/>
      </c>
      <c r="E53" s="162" t="str">
        <f t="shared" si="27"/>
        <v/>
      </c>
      <c r="F53" s="162" t="str">
        <f t="shared" ref="F53" si="28">IF(F$34="","",IF($G52="nee",F$39+7*$U53,""))</f>
        <v/>
      </c>
      <c r="G53" s="163" t="str">
        <f t="shared" si="14"/>
        <v>nee</v>
      </c>
      <c r="H53" s="164">
        <f t="shared" si="0"/>
        <v>0</v>
      </c>
      <c r="I53" s="164">
        <f t="shared" si="7"/>
        <v>0</v>
      </c>
      <c r="J53" s="164">
        <f t="shared" si="1"/>
        <v>415</v>
      </c>
      <c r="K53" s="168" t="str">
        <f t="shared" si="15"/>
        <v/>
      </c>
      <c r="L53" s="169"/>
      <c r="M53" s="169"/>
      <c r="N53" s="169"/>
      <c r="O53" s="169"/>
      <c r="P53" s="169"/>
      <c r="Q53" s="169"/>
      <c r="R53" s="169"/>
      <c r="S53" s="169"/>
      <c r="T53" s="169"/>
      <c r="U53" s="18">
        <v>14</v>
      </c>
      <c r="W53" s="167">
        <f t="shared" si="2"/>
        <v>0</v>
      </c>
      <c r="X53" s="167">
        <f t="shared" si="2"/>
        <v>0</v>
      </c>
      <c r="Y53" s="167">
        <f t="shared" si="2"/>
        <v>0</v>
      </c>
      <c r="Z53" s="167">
        <f t="shared" si="2"/>
        <v>0</v>
      </c>
      <c r="AA53" s="167">
        <f t="shared" si="2"/>
        <v>0</v>
      </c>
    </row>
    <row r="54" spans="1:27" s="18" customFormat="1" ht="12" x14ac:dyDescent="0.2">
      <c r="A54" s="161"/>
      <c r="B54" s="162" t="str">
        <f t="shared" ref="B54" si="29">IF(B$34="","",IF($G53="nee",B$39+7*$U54,""))</f>
        <v/>
      </c>
      <c r="C54" s="162"/>
      <c r="D54" s="162" t="str">
        <f t="shared" si="27"/>
        <v/>
      </c>
      <c r="E54" s="162" t="str">
        <f t="shared" ref="E54" si="30">IF(E$34="","",IF($G53="nee",E$39+7*$U54,""))</f>
        <v/>
      </c>
      <c r="F54" s="162"/>
      <c r="G54" s="163" t="s">
        <v>64</v>
      </c>
      <c r="H54" s="164">
        <f t="shared" si="0"/>
        <v>0</v>
      </c>
      <c r="I54" s="164">
        <f t="shared" si="7"/>
        <v>0</v>
      </c>
      <c r="J54" s="164">
        <f t="shared" si="1"/>
        <v>415</v>
      </c>
      <c r="K54" s="168" t="str">
        <f t="shared" si="15"/>
        <v/>
      </c>
      <c r="L54" s="169"/>
      <c r="M54" s="169"/>
      <c r="N54" s="169"/>
      <c r="O54" s="169"/>
      <c r="P54" s="169"/>
      <c r="Q54" s="169"/>
      <c r="R54" s="169"/>
      <c r="S54" s="169"/>
      <c r="T54" s="169"/>
      <c r="U54" s="18">
        <v>15</v>
      </c>
      <c r="W54" s="167">
        <f t="shared" si="2"/>
        <v>0</v>
      </c>
      <c r="X54" s="167">
        <f t="shared" si="2"/>
        <v>0</v>
      </c>
      <c r="Y54" s="167">
        <f t="shared" si="2"/>
        <v>0</v>
      </c>
      <c r="Z54" s="167">
        <f t="shared" si="2"/>
        <v>0</v>
      </c>
      <c r="AA54" s="167">
        <f t="shared" si="2"/>
        <v>0</v>
      </c>
    </row>
    <row r="55" spans="1:27" s="18" customFormat="1" ht="12" x14ac:dyDescent="0.2">
      <c r="A55" s="161"/>
      <c r="B55" s="162" t="str">
        <f t="shared" ref="B55:F55" si="31">IF(B$34="","",IF($G54="nee",B$39+7*$U55,""))</f>
        <v/>
      </c>
      <c r="C55" s="162" t="str">
        <f t="shared" si="4"/>
        <v/>
      </c>
      <c r="D55" s="162"/>
      <c r="E55" s="162" t="str">
        <f t="shared" ref="E55" si="32">IF(E$34="","",IF($G54="nee",E$39+7*$U55,""))</f>
        <v/>
      </c>
      <c r="F55" s="162" t="str">
        <f t="shared" si="31"/>
        <v/>
      </c>
      <c r="G55" s="163" t="s">
        <v>68</v>
      </c>
      <c r="H55" s="164">
        <f t="shared" si="0"/>
        <v>0</v>
      </c>
      <c r="I55" s="164">
        <f t="shared" si="7"/>
        <v>0</v>
      </c>
      <c r="J55" s="164">
        <f t="shared" si="1"/>
        <v>415</v>
      </c>
      <c r="K55" s="168" t="str">
        <f t="shared" si="15"/>
        <v/>
      </c>
      <c r="L55" s="169"/>
      <c r="M55" s="169"/>
      <c r="N55" s="169"/>
      <c r="O55" s="169"/>
      <c r="P55" s="169"/>
      <c r="Q55" s="169"/>
      <c r="R55" s="169"/>
      <c r="S55" s="169"/>
      <c r="T55" s="169"/>
      <c r="U55" s="18">
        <v>16</v>
      </c>
      <c r="W55" s="167">
        <f t="shared" si="2"/>
        <v>0</v>
      </c>
      <c r="X55" s="167">
        <f t="shared" si="2"/>
        <v>0</v>
      </c>
      <c r="Y55" s="167">
        <f t="shared" si="2"/>
        <v>0</v>
      </c>
      <c r="Z55" s="167">
        <f t="shared" si="2"/>
        <v>0</v>
      </c>
      <c r="AA55" s="167">
        <f t="shared" si="2"/>
        <v>0</v>
      </c>
    </row>
    <row r="56" spans="1:27" s="18" customFormat="1" ht="12" x14ac:dyDescent="0.2">
      <c r="A56" s="161"/>
      <c r="B56" s="162" t="str">
        <f t="shared" ref="B56:F56" si="33">IF(B$34="","",IF($G55="nee",B$39+7*$U56,""))</f>
        <v/>
      </c>
      <c r="C56" s="162" t="str">
        <f t="shared" si="4"/>
        <v/>
      </c>
      <c r="D56" s="162" t="str">
        <f t="shared" ref="D56:E56" si="34">IF(D$34="","",IF($G55="nee",D$39+7*$U56,""))</f>
        <v/>
      </c>
      <c r="E56" s="162" t="str">
        <f t="shared" si="34"/>
        <v/>
      </c>
      <c r="F56" s="162" t="str">
        <f t="shared" si="33"/>
        <v/>
      </c>
      <c r="G56" s="163" t="s">
        <v>68</v>
      </c>
      <c r="H56" s="164">
        <f t="shared" si="0"/>
        <v>0</v>
      </c>
      <c r="I56" s="164">
        <f t="shared" si="7"/>
        <v>0</v>
      </c>
      <c r="J56" s="164">
        <f t="shared" si="1"/>
        <v>415</v>
      </c>
      <c r="K56" s="168" t="str">
        <f t="shared" si="15"/>
        <v/>
      </c>
      <c r="L56" s="169"/>
      <c r="M56" s="169"/>
      <c r="N56" s="169"/>
      <c r="O56" s="169"/>
      <c r="P56" s="169"/>
      <c r="Q56" s="169"/>
      <c r="R56" s="169"/>
      <c r="S56" s="169"/>
      <c r="T56" s="169"/>
      <c r="U56" s="18">
        <v>17</v>
      </c>
      <c r="W56" s="167">
        <f t="shared" si="2"/>
        <v>0</v>
      </c>
      <c r="X56" s="167">
        <f t="shared" si="2"/>
        <v>0</v>
      </c>
      <c r="Y56" s="167">
        <f t="shared" si="2"/>
        <v>0</v>
      </c>
      <c r="Z56" s="167">
        <f t="shared" si="2"/>
        <v>0</v>
      </c>
      <c r="AA56" s="167">
        <f t="shared" si="2"/>
        <v>0</v>
      </c>
    </row>
    <row r="57" spans="1:27" s="18" customFormat="1" ht="12" x14ac:dyDescent="0.2">
      <c r="A57" s="161"/>
      <c r="B57" s="162" t="str">
        <f t="shared" ref="B57:F58" si="35">IF(B$34="","",IF($G56="nee",B$39+7*$U57,""))</f>
        <v/>
      </c>
      <c r="C57" s="162" t="str">
        <f t="shared" si="4"/>
        <v/>
      </c>
      <c r="D57" s="162" t="str">
        <f t="shared" ref="D57:E57" si="36">IF(D$34="","",IF($G56="nee",D$39+7*$U57,""))</f>
        <v/>
      </c>
      <c r="E57" s="162" t="str">
        <f t="shared" si="36"/>
        <v/>
      </c>
      <c r="F57" s="162" t="str">
        <f t="shared" si="35"/>
        <v/>
      </c>
      <c r="G57" s="163" t="str">
        <f t="shared" si="14"/>
        <v>nee</v>
      </c>
      <c r="H57" s="164">
        <f t="shared" si="0"/>
        <v>0</v>
      </c>
      <c r="I57" s="164">
        <f t="shared" si="7"/>
        <v>0</v>
      </c>
      <c r="J57" s="164">
        <f t="shared" si="1"/>
        <v>415</v>
      </c>
      <c r="K57" s="168" t="str">
        <f t="shared" si="15"/>
        <v/>
      </c>
      <c r="L57" s="169"/>
      <c r="M57" s="169"/>
      <c r="N57" s="169"/>
      <c r="O57" s="169"/>
      <c r="P57" s="169"/>
      <c r="Q57" s="169"/>
      <c r="R57" s="169"/>
      <c r="S57" s="169"/>
      <c r="T57" s="169"/>
      <c r="U57" s="18">
        <v>18</v>
      </c>
      <c r="W57" s="167">
        <f t="shared" si="2"/>
        <v>0</v>
      </c>
      <c r="X57" s="167">
        <f t="shared" si="2"/>
        <v>0</v>
      </c>
      <c r="Y57" s="167">
        <f t="shared" si="2"/>
        <v>0</v>
      </c>
      <c r="Z57" s="167">
        <f t="shared" si="2"/>
        <v>0</v>
      </c>
      <c r="AA57" s="167">
        <f t="shared" si="2"/>
        <v>0</v>
      </c>
    </row>
    <row r="58" spans="1:27" s="18" customFormat="1" ht="12" x14ac:dyDescent="0.2">
      <c r="A58" s="161"/>
      <c r="B58" s="162" t="str">
        <f t="shared" si="35"/>
        <v/>
      </c>
      <c r="C58" s="162" t="str">
        <f t="shared" si="4"/>
        <v/>
      </c>
      <c r="D58" s="162" t="str">
        <f t="shared" ref="D58:E58" si="37">IF(D$34="","",IF($G57="nee",D$39+7*$U58,""))</f>
        <v/>
      </c>
      <c r="E58" s="162" t="str">
        <f t="shared" si="37"/>
        <v/>
      </c>
      <c r="F58" s="162" t="str">
        <f t="shared" ref="F58" si="38">IF(F$34="","",IF($G57="nee",F$39+7*$U58,""))</f>
        <v/>
      </c>
      <c r="G58" s="163" t="s">
        <v>68</v>
      </c>
      <c r="H58" s="164">
        <f t="shared" si="0"/>
        <v>0</v>
      </c>
      <c r="I58" s="164">
        <f t="shared" si="7"/>
        <v>0</v>
      </c>
      <c r="J58" s="164">
        <f t="shared" si="1"/>
        <v>415</v>
      </c>
      <c r="K58" s="168" t="str">
        <f t="shared" si="15"/>
        <v/>
      </c>
      <c r="L58" s="169"/>
      <c r="M58" s="169"/>
      <c r="N58" s="169"/>
      <c r="O58" s="169"/>
      <c r="P58" s="169"/>
      <c r="Q58" s="169"/>
      <c r="R58" s="169"/>
      <c r="S58" s="169"/>
      <c r="T58" s="169"/>
      <c r="U58" s="18">
        <v>19</v>
      </c>
      <c r="W58" s="167">
        <f t="shared" si="2"/>
        <v>0</v>
      </c>
      <c r="X58" s="167">
        <f t="shared" si="2"/>
        <v>0</v>
      </c>
      <c r="Y58" s="167">
        <f t="shared" si="2"/>
        <v>0</v>
      </c>
      <c r="Z58" s="167">
        <f t="shared" si="2"/>
        <v>0</v>
      </c>
      <c r="AA58" s="167">
        <f t="shared" si="2"/>
        <v>0</v>
      </c>
    </row>
    <row r="59" spans="1:27" s="18" customFormat="1" ht="12" x14ac:dyDescent="0.2">
      <c r="A59" s="161"/>
      <c r="B59" s="162" t="str">
        <f t="shared" ref="B59" si="39">IF(B$34="","",IF($G58="nee",B$39+7*$U59,""))</f>
        <v/>
      </c>
      <c r="C59" s="162" t="str">
        <f t="shared" si="4"/>
        <v/>
      </c>
      <c r="D59" s="162" t="str">
        <f t="shared" ref="D59:E59" si="40">IF(D$34="","",IF($G58="nee",D$39+7*$U59,""))</f>
        <v/>
      </c>
      <c r="E59" s="162" t="str">
        <f t="shared" si="40"/>
        <v/>
      </c>
      <c r="F59" s="162" t="str">
        <f t="shared" ref="F59" si="41">IF(F$34="","",IF($G58="nee",F$39+7*$U59,""))</f>
        <v/>
      </c>
      <c r="G59" s="163" t="str">
        <f t="shared" si="14"/>
        <v>nee</v>
      </c>
      <c r="H59" s="164">
        <f t="shared" si="0"/>
        <v>0</v>
      </c>
      <c r="I59" s="164">
        <f t="shared" si="7"/>
        <v>0</v>
      </c>
      <c r="J59" s="164">
        <f t="shared" si="1"/>
        <v>415</v>
      </c>
      <c r="K59" s="168" t="str">
        <f t="shared" si="15"/>
        <v/>
      </c>
      <c r="L59" s="169"/>
      <c r="M59" s="169"/>
      <c r="N59" s="169"/>
      <c r="O59" s="169"/>
      <c r="P59" s="169"/>
      <c r="Q59" s="169"/>
      <c r="R59" s="169"/>
      <c r="S59" s="169"/>
      <c r="T59" s="169"/>
      <c r="U59" s="18">
        <v>20</v>
      </c>
      <c r="W59" s="167">
        <f t="shared" si="2"/>
        <v>0</v>
      </c>
      <c r="X59" s="167">
        <f t="shared" si="2"/>
        <v>0</v>
      </c>
      <c r="Y59" s="167">
        <f t="shared" si="2"/>
        <v>0</v>
      </c>
      <c r="Z59" s="167">
        <f t="shared" si="2"/>
        <v>0</v>
      </c>
      <c r="AA59" s="167">
        <f t="shared" si="2"/>
        <v>0</v>
      </c>
    </row>
    <row r="60" spans="1:27" s="18" customFormat="1" ht="12" x14ac:dyDescent="0.2">
      <c r="A60" s="161"/>
      <c r="B60" s="162" t="str">
        <f t="shared" ref="B60" si="42">IF(B$34="","",IF($G59="nee",B$39+7*$U60,""))</f>
        <v/>
      </c>
      <c r="C60" s="162" t="str">
        <f t="shared" si="4"/>
        <v/>
      </c>
      <c r="D60" s="162" t="str">
        <f t="shared" ref="D60:E60" si="43">IF(D$34="","",IF($G59="nee",D$39+7*$U60,""))</f>
        <v/>
      </c>
      <c r="E60" s="162" t="str">
        <f t="shared" si="43"/>
        <v/>
      </c>
      <c r="F60" s="162" t="str">
        <f t="shared" ref="F60" si="44">IF(F$34="","",IF($G59="nee",F$39+7*$U60,""))</f>
        <v/>
      </c>
      <c r="G60" s="163" t="str">
        <f t="shared" si="14"/>
        <v>nee</v>
      </c>
      <c r="H60" s="164">
        <f t="shared" si="0"/>
        <v>0</v>
      </c>
      <c r="I60" s="164">
        <f t="shared" si="7"/>
        <v>0</v>
      </c>
      <c r="J60" s="164">
        <f t="shared" si="1"/>
        <v>415</v>
      </c>
      <c r="K60" s="168" t="str">
        <f t="shared" si="15"/>
        <v/>
      </c>
      <c r="L60" s="169"/>
      <c r="M60" s="169"/>
      <c r="N60" s="169"/>
      <c r="O60" s="169"/>
      <c r="P60" s="169"/>
      <c r="Q60" s="169"/>
      <c r="R60" s="169"/>
      <c r="S60" s="169"/>
      <c r="T60" s="169"/>
      <c r="U60" s="18">
        <v>21</v>
      </c>
      <c r="W60" s="167">
        <f t="shared" si="2"/>
        <v>0</v>
      </c>
      <c r="X60" s="167">
        <f t="shared" si="2"/>
        <v>0</v>
      </c>
      <c r="Y60" s="167">
        <f t="shared" si="2"/>
        <v>0</v>
      </c>
      <c r="Z60" s="167">
        <f t="shared" si="2"/>
        <v>0</v>
      </c>
      <c r="AA60" s="167">
        <f t="shared" si="2"/>
        <v>0</v>
      </c>
    </row>
    <row r="61" spans="1:27" s="18" customFormat="1" ht="12" x14ac:dyDescent="0.2">
      <c r="A61" s="161"/>
      <c r="B61" s="162" t="str">
        <f t="shared" ref="B61" si="45">IF(B$34="","",IF($G60="nee",B$39+7*$U61,""))</f>
        <v/>
      </c>
      <c r="C61" s="162" t="str">
        <f t="shared" si="4"/>
        <v/>
      </c>
      <c r="D61" s="162" t="str">
        <f t="shared" ref="D61:E61" si="46">IF(D$34="","",IF($G60="nee",D$39+7*$U61,""))</f>
        <v/>
      </c>
      <c r="E61" s="162" t="str">
        <f t="shared" si="46"/>
        <v/>
      </c>
      <c r="F61" s="162" t="str">
        <f t="shared" ref="F61" si="47">IF(F$34="","",IF($G60="nee",F$39+7*$U61,""))</f>
        <v/>
      </c>
      <c r="G61" s="163" t="s">
        <v>68</v>
      </c>
      <c r="H61" s="164">
        <f t="shared" si="0"/>
        <v>0</v>
      </c>
      <c r="I61" s="164">
        <f t="shared" si="7"/>
        <v>0</v>
      </c>
      <c r="J61" s="164">
        <f t="shared" si="1"/>
        <v>415</v>
      </c>
      <c r="K61" s="168" t="str">
        <f t="shared" si="15"/>
        <v/>
      </c>
      <c r="L61" s="169"/>
      <c r="M61" s="169"/>
      <c r="N61" s="169"/>
      <c r="O61" s="169"/>
      <c r="P61" s="169"/>
      <c r="Q61" s="169"/>
      <c r="R61" s="169"/>
      <c r="S61" s="169"/>
      <c r="T61" s="169"/>
      <c r="U61" s="18">
        <v>22</v>
      </c>
      <c r="W61" s="167">
        <f t="shared" si="2"/>
        <v>0</v>
      </c>
      <c r="X61" s="167">
        <f t="shared" si="2"/>
        <v>0</v>
      </c>
      <c r="Y61" s="167">
        <f t="shared" si="2"/>
        <v>0</v>
      </c>
      <c r="Z61" s="167">
        <f t="shared" si="2"/>
        <v>0</v>
      </c>
      <c r="AA61" s="167">
        <f t="shared" si="2"/>
        <v>0</v>
      </c>
    </row>
    <row r="62" spans="1:27" s="18" customFormat="1" ht="12" x14ac:dyDescent="0.2">
      <c r="A62" s="161"/>
      <c r="B62" s="162" t="str">
        <f t="shared" ref="B62" si="48">IF(B$34="","",IF($G61="nee",B$39+7*$U62,""))</f>
        <v/>
      </c>
      <c r="C62" s="162" t="str">
        <f t="shared" si="4"/>
        <v/>
      </c>
      <c r="D62" s="162" t="str">
        <f t="shared" ref="D62:E62" si="49">IF(D$34="","",IF($G61="nee",D$39+7*$U62,""))</f>
        <v/>
      </c>
      <c r="E62" s="162" t="str">
        <f t="shared" si="49"/>
        <v/>
      </c>
      <c r="F62" s="162" t="str">
        <f t="shared" ref="F62" si="50">IF(F$34="","",IF($G61="nee",F$39+7*$U62,""))</f>
        <v/>
      </c>
      <c r="G62" s="163" t="str">
        <f t="shared" si="14"/>
        <v>nee</v>
      </c>
      <c r="H62" s="164">
        <f t="shared" si="0"/>
        <v>0</v>
      </c>
      <c r="I62" s="164">
        <f t="shared" si="7"/>
        <v>0</v>
      </c>
      <c r="J62" s="164">
        <f t="shared" si="1"/>
        <v>415</v>
      </c>
      <c r="K62" s="168" t="str">
        <f t="shared" si="15"/>
        <v/>
      </c>
      <c r="L62" s="169"/>
      <c r="M62" s="169"/>
      <c r="N62" s="169"/>
      <c r="O62" s="169"/>
      <c r="P62" s="169"/>
      <c r="Q62" s="169"/>
      <c r="R62" s="169"/>
      <c r="S62" s="169"/>
      <c r="T62" s="169"/>
      <c r="U62" s="18">
        <v>23</v>
      </c>
      <c r="W62" s="167">
        <f t="shared" si="2"/>
        <v>0</v>
      </c>
      <c r="X62" s="167">
        <f t="shared" si="2"/>
        <v>0</v>
      </c>
      <c r="Y62" s="167">
        <f t="shared" si="2"/>
        <v>0</v>
      </c>
      <c r="Z62" s="167">
        <f t="shared" si="2"/>
        <v>0</v>
      </c>
      <c r="AA62" s="167">
        <f t="shared" si="2"/>
        <v>0</v>
      </c>
    </row>
    <row r="63" spans="1:27" s="18" customFormat="1" ht="12" x14ac:dyDescent="0.2">
      <c r="A63" s="161"/>
      <c r="B63" s="162" t="str">
        <f t="shared" ref="B63" si="51">IF(B$34="","",IF($G62="nee",B$39+7*$U63,""))</f>
        <v/>
      </c>
      <c r="C63" s="162" t="str">
        <f t="shared" si="4"/>
        <v/>
      </c>
      <c r="D63" s="162" t="str">
        <f t="shared" ref="D63:E63" si="52">IF(D$34="","",IF($G62="nee",D$39+7*$U63,""))</f>
        <v/>
      </c>
      <c r="E63" s="162" t="str">
        <f t="shared" si="52"/>
        <v/>
      </c>
      <c r="F63" s="162" t="str">
        <f t="shared" ref="F63" si="53">IF(F$34="","",IF($G62="nee",F$39+7*$U63,""))</f>
        <v/>
      </c>
      <c r="G63" s="163" t="str">
        <f t="shared" si="14"/>
        <v>nee</v>
      </c>
      <c r="H63" s="164">
        <f t="shared" si="0"/>
        <v>0</v>
      </c>
      <c r="I63" s="164">
        <f t="shared" si="7"/>
        <v>0</v>
      </c>
      <c r="J63" s="164">
        <f t="shared" si="1"/>
        <v>415</v>
      </c>
      <c r="K63" s="168" t="str">
        <f t="shared" si="15"/>
        <v/>
      </c>
      <c r="L63" s="169"/>
      <c r="M63" s="169"/>
      <c r="N63" s="169"/>
      <c r="O63" s="169"/>
      <c r="P63" s="169"/>
      <c r="Q63" s="169"/>
      <c r="R63" s="169"/>
      <c r="S63" s="169"/>
      <c r="T63" s="169"/>
      <c r="U63" s="18">
        <v>24</v>
      </c>
      <c r="W63" s="167">
        <f t="shared" si="2"/>
        <v>0</v>
      </c>
      <c r="X63" s="167">
        <f t="shared" si="2"/>
        <v>0</v>
      </c>
      <c r="Y63" s="167">
        <f t="shared" si="2"/>
        <v>0</v>
      </c>
      <c r="Z63" s="167">
        <f t="shared" si="2"/>
        <v>0</v>
      </c>
      <c r="AA63" s="167">
        <f t="shared" si="2"/>
        <v>0</v>
      </c>
    </row>
    <row r="64" spans="1:27" s="18" customFormat="1" ht="12" x14ac:dyDescent="0.2">
      <c r="A64" s="161"/>
      <c r="B64" s="162" t="str">
        <f t="shared" ref="B64" si="54">IF(B$34="","",IF($G63="nee",B$39+7*$U64,""))</f>
        <v/>
      </c>
      <c r="C64" s="162" t="str">
        <f t="shared" si="4"/>
        <v/>
      </c>
      <c r="D64" s="162" t="str">
        <f t="shared" ref="D64:E64" si="55">IF(D$34="","",IF($G63="nee",D$39+7*$U64,""))</f>
        <v/>
      </c>
      <c r="E64" s="162" t="str">
        <f t="shared" si="55"/>
        <v/>
      </c>
      <c r="F64" s="162" t="str">
        <f t="shared" ref="F64" si="56">IF(F$34="","",IF($G63="nee",F$39+7*$U64,""))</f>
        <v/>
      </c>
      <c r="G64" s="163" t="str">
        <f t="shared" si="14"/>
        <v>nee</v>
      </c>
      <c r="H64" s="164">
        <f t="shared" si="0"/>
        <v>0</v>
      </c>
      <c r="I64" s="164">
        <f t="shared" si="7"/>
        <v>0</v>
      </c>
      <c r="J64" s="164">
        <f t="shared" si="1"/>
        <v>415</v>
      </c>
      <c r="K64" s="168" t="str">
        <f t="shared" si="15"/>
        <v/>
      </c>
      <c r="L64" s="169"/>
      <c r="M64" s="169"/>
      <c r="N64" s="169"/>
      <c r="O64" s="169"/>
      <c r="P64" s="169"/>
      <c r="Q64" s="169"/>
      <c r="R64" s="169"/>
      <c r="S64" s="169"/>
      <c r="T64" s="169"/>
      <c r="U64" s="18">
        <v>25</v>
      </c>
      <c r="W64" s="167">
        <f t="shared" si="2"/>
        <v>0</v>
      </c>
      <c r="X64" s="167">
        <f t="shared" si="2"/>
        <v>0</v>
      </c>
      <c r="Y64" s="167">
        <f t="shared" si="2"/>
        <v>0</v>
      </c>
      <c r="Z64" s="167">
        <f t="shared" si="2"/>
        <v>0</v>
      </c>
      <c r="AA64" s="167">
        <f t="shared" si="2"/>
        <v>0</v>
      </c>
    </row>
    <row r="65" spans="1:27" s="18" customFormat="1" ht="12" x14ac:dyDescent="0.2">
      <c r="A65" s="161"/>
      <c r="B65" s="162" t="str">
        <f t="shared" ref="B65" si="57">IF(B$34="","",IF($G64="nee",B$39+7*$U65,""))</f>
        <v/>
      </c>
      <c r="C65" s="162" t="str">
        <f t="shared" si="4"/>
        <v/>
      </c>
      <c r="D65" s="162" t="str">
        <f t="shared" ref="D65:E65" si="58">IF(D$34="","",IF($G64="nee",D$39+7*$U65,""))</f>
        <v/>
      </c>
      <c r="E65" s="162" t="str">
        <f t="shared" si="58"/>
        <v/>
      </c>
      <c r="F65" s="162" t="str">
        <f t="shared" ref="F65" si="59">IF(F$34="","",IF($G64="nee",F$39+7*$U65,""))</f>
        <v/>
      </c>
      <c r="G65" s="163" t="s">
        <v>68</v>
      </c>
      <c r="H65" s="164">
        <f t="shared" si="0"/>
        <v>0</v>
      </c>
      <c r="I65" s="164">
        <f t="shared" si="7"/>
        <v>0</v>
      </c>
      <c r="J65" s="164">
        <f t="shared" si="1"/>
        <v>415</v>
      </c>
      <c r="K65" s="168" t="str">
        <f t="shared" si="15"/>
        <v/>
      </c>
      <c r="L65" s="169"/>
      <c r="M65" s="169"/>
      <c r="N65" s="169"/>
      <c r="O65" s="169"/>
      <c r="P65" s="169"/>
      <c r="Q65" s="169"/>
      <c r="R65" s="169"/>
      <c r="S65" s="169"/>
      <c r="T65" s="169"/>
      <c r="U65" s="18">
        <v>26</v>
      </c>
      <c r="W65" s="167">
        <f t="shared" si="2"/>
        <v>0</v>
      </c>
      <c r="X65" s="167">
        <f t="shared" si="2"/>
        <v>0</v>
      </c>
      <c r="Y65" s="167">
        <f t="shared" si="2"/>
        <v>0</v>
      </c>
      <c r="Z65" s="167">
        <f t="shared" si="2"/>
        <v>0</v>
      </c>
      <c r="AA65" s="167">
        <f t="shared" si="2"/>
        <v>0</v>
      </c>
    </row>
    <row r="66" spans="1:27" s="18" customFormat="1" ht="12" x14ac:dyDescent="0.2">
      <c r="A66" s="161"/>
      <c r="B66" s="162" t="str">
        <f t="shared" ref="B66" si="60">IF(B$34="","",IF($G65="nee",B$39+7*$U66,""))</f>
        <v/>
      </c>
      <c r="C66" s="162" t="str">
        <f t="shared" si="4"/>
        <v/>
      </c>
      <c r="D66" s="162" t="str">
        <f t="shared" ref="D66:E66" si="61">IF(D$34="","",IF($G65="nee",D$39+7*$U66,""))</f>
        <v/>
      </c>
      <c r="E66" s="162" t="str">
        <f t="shared" si="61"/>
        <v/>
      </c>
      <c r="F66" s="162" t="str">
        <f t="shared" ref="F66" si="62">IF(F$34="","",IF($G65="nee",F$39+7*$U66,""))</f>
        <v/>
      </c>
      <c r="G66" s="163" t="str">
        <f t="shared" si="14"/>
        <v>nee</v>
      </c>
      <c r="H66" s="164">
        <f t="shared" si="0"/>
        <v>0</v>
      </c>
      <c r="I66" s="164">
        <f t="shared" si="7"/>
        <v>0</v>
      </c>
      <c r="J66" s="164">
        <f t="shared" si="1"/>
        <v>415</v>
      </c>
      <c r="K66" s="168" t="str">
        <f t="shared" si="15"/>
        <v/>
      </c>
      <c r="L66" s="169"/>
      <c r="M66" s="169"/>
      <c r="N66" s="169"/>
      <c r="O66" s="169"/>
      <c r="P66" s="169"/>
      <c r="Q66" s="169"/>
      <c r="R66" s="169"/>
      <c r="S66" s="169"/>
      <c r="T66" s="169"/>
      <c r="U66" s="18">
        <v>27</v>
      </c>
      <c r="W66" s="167">
        <f t="shared" si="2"/>
        <v>0</v>
      </c>
      <c r="X66" s="167">
        <f t="shared" si="2"/>
        <v>0</v>
      </c>
      <c r="Y66" s="167">
        <f t="shared" si="2"/>
        <v>0</v>
      </c>
      <c r="Z66" s="167">
        <f t="shared" si="2"/>
        <v>0</v>
      </c>
      <c r="AA66" s="167">
        <f t="shared" si="2"/>
        <v>0</v>
      </c>
    </row>
    <row r="67" spans="1:27" s="18" customFormat="1" ht="12" x14ac:dyDescent="0.2">
      <c r="A67" s="161"/>
      <c r="B67" s="162" t="str">
        <f t="shared" ref="B67" si="63">IF(B$34="","",IF($G66="nee",B$39+7*$U67,""))</f>
        <v/>
      </c>
      <c r="C67" s="162" t="str">
        <f t="shared" si="4"/>
        <v/>
      </c>
      <c r="D67" s="162" t="str">
        <f t="shared" ref="D67:E67" si="64">IF(D$34="","",IF($G66="nee",D$39+7*$U67,""))</f>
        <v/>
      </c>
      <c r="E67" s="162" t="str">
        <f t="shared" si="64"/>
        <v/>
      </c>
      <c r="F67" s="162" t="str">
        <f t="shared" ref="F67" si="65">IF(F$34="","",IF($G66="nee",F$39+7*$U67,""))</f>
        <v/>
      </c>
      <c r="G67" s="163" t="str">
        <f t="shared" si="14"/>
        <v>nee</v>
      </c>
      <c r="H67" s="164">
        <f t="shared" si="0"/>
        <v>0</v>
      </c>
      <c r="I67" s="164">
        <f t="shared" si="7"/>
        <v>0</v>
      </c>
      <c r="J67" s="164">
        <f t="shared" si="1"/>
        <v>415</v>
      </c>
      <c r="K67" s="168" t="str">
        <f t="shared" si="15"/>
        <v/>
      </c>
      <c r="L67" s="169"/>
      <c r="M67" s="169"/>
      <c r="N67" s="169"/>
      <c r="O67" s="169"/>
      <c r="P67" s="169"/>
      <c r="Q67" s="169"/>
      <c r="R67" s="169"/>
      <c r="S67" s="169"/>
      <c r="T67" s="169"/>
      <c r="U67" s="18">
        <v>28</v>
      </c>
      <c r="W67" s="167">
        <f t="shared" si="2"/>
        <v>0</v>
      </c>
      <c r="X67" s="167">
        <f t="shared" si="2"/>
        <v>0</v>
      </c>
      <c r="Y67" s="167">
        <f t="shared" si="2"/>
        <v>0</v>
      </c>
      <c r="Z67" s="167">
        <f t="shared" si="2"/>
        <v>0</v>
      </c>
      <c r="AA67" s="167">
        <f t="shared" si="2"/>
        <v>0</v>
      </c>
    </row>
    <row r="68" spans="1:27" s="18" customFormat="1" ht="12" x14ac:dyDescent="0.2">
      <c r="A68" s="161"/>
      <c r="B68" s="162" t="str">
        <f t="shared" ref="B68" si="66">IF(B$34="","",IF($G67="nee",B$39+7*$U68,""))</f>
        <v/>
      </c>
      <c r="C68" s="162" t="str">
        <f t="shared" si="4"/>
        <v/>
      </c>
      <c r="D68" s="162" t="str">
        <f t="shared" ref="D68:E68" si="67">IF(D$34="","",IF($G67="nee",D$39+7*$U68,""))</f>
        <v/>
      </c>
      <c r="E68" s="162" t="str">
        <f t="shared" si="67"/>
        <v/>
      </c>
      <c r="F68" s="162" t="str">
        <f t="shared" ref="F68" si="68">IF(F$34="","",IF($G67="nee",F$39+7*$U68,""))</f>
        <v/>
      </c>
      <c r="G68" s="163" t="str">
        <f t="shared" si="14"/>
        <v>nee</v>
      </c>
      <c r="H68" s="164">
        <f t="shared" si="0"/>
        <v>0</v>
      </c>
      <c r="I68" s="164">
        <f t="shared" si="7"/>
        <v>0</v>
      </c>
      <c r="J68" s="164">
        <f t="shared" si="1"/>
        <v>415</v>
      </c>
      <c r="K68" s="168" t="str">
        <f t="shared" si="15"/>
        <v/>
      </c>
      <c r="L68" s="169"/>
      <c r="M68" s="169"/>
      <c r="N68" s="169"/>
      <c r="O68" s="169"/>
      <c r="P68" s="169"/>
      <c r="Q68" s="169"/>
      <c r="R68" s="169"/>
      <c r="S68" s="169"/>
      <c r="T68" s="169"/>
      <c r="U68" s="18">
        <v>29</v>
      </c>
      <c r="W68" s="167">
        <f t="shared" si="2"/>
        <v>0</v>
      </c>
      <c r="X68" s="167">
        <f t="shared" si="2"/>
        <v>0</v>
      </c>
      <c r="Y68" s="167">
        <f t="shared" si="2"/>
        <v>0</v>
      </c>
      <c r="Z68" s="167">
        <f t="shared" si="2"/>
        <v>0</v>
      </c>
      <c r="AA68" s="167">
        <f t="shared" si="2"/>
        <v>0</v>
      </c>
    </row>
    <row r="69" spans="1:27" s="18" customFormat="1" ht="12" x14ac:dyDescent="0.2">
      <c r="A69" s="161"/>
      <c r="B69" s="162" t="str">
        <f t="shared" ref="B69" si="69">IF(B$34="","",IF($G68="nee",B$39+7*$U69,""))</f>
        <v/>
      </c>
      <c r="C69" s="162" t="str">
        <f t="shared" si="4"/>
        <v/>
      </c>
      <c r="D69" s="162" t="str">
        <f t="shared" ref="D69:E69" si="70">IF(D$34="","",IF($G68="nee",D$39+7*$U69,""))</f>
        <v/>
      </c>
      <c r="E69" s="162" t="str">
        <f t="shared" si="70"/>
        <v/>
      </c>
      <c r="F69" s="162" t="str">
        <f t="shared" ref="F69" si="71">IF(F$34="","",IF($G68="nee",F$39+7*$U69,""))</f>
        <v/>
      </c>
      <c r="G69" s="163" t="str">
        <f t="shared" si="14"/>
        <v>nee</v>
      </c>
      <c r="H69" s="164">
        <f t="shared" si="0"/>
        <v>0</v>
      </c>
      <c r="I69" s="164">
        <f t="shared" si="7"/>
        <v>0</v>
      </c>
      <c r="J69" s="164">
        <f t="shared" si="1"/>
        <v>415</v>
      </c>
      <c r="K69" s="168" t="str">
        <f t="shared" si="15"/>
        <v/>
      </c>
      <c r="L69" s="169"/>
      <c r="M69" s="169"/>
      <c r="N69" s="169"/>
      <c r="O69" s="169"/>
      <c r="P69" s="169"/>
      <c r="Q69" s="169"/>
      <c r="R69" s="169"/>
      <c r="S69" s="169"/>
      <c r="T69" s="169"/>
      <c r="U69" s="18">
        <v>30</v>
      </c>
      <c r="W69" s="167">
        <f t="shared" si="2"/>
        <v>0</v>
      </c>
      <c r="X69" s="167">
        <f t="shared" si="2"/>
        <v>0</v>
      </c>
      <c r="Y69" s="167">
        <f t="shared" si="2"/>
        <v>0</v>
      </c>
      <c r="Z69" s="167">
        <f t="shared" si="2"/>
        <v>0</v>
      </c>
      <c r="AA69" s="167">
        <f t="shared" si="2"/>
        <v>0</v>
      </c>
    </row>
    <row r="70" spans="1:27" s="18" customFormat="1" ht="12" x14ac:dyDescent="0.2">
      <c r="A70" s="161"/>
      <c r="B70" s="162" t="str">
        <f t="shared" ref="B70" si="72">IF(B$34="","",IF($G69="nee",B$39+7*$U70,""))</f>
        <v/>
      </c>
      <c r="C70" s="162" t="str">
        <f t="shared" si="4"/>
        <v/>
      </c>
      <c r="D70" s="162" t="str">
        <f t="shared" ref="D70:E70" si="73">IF(D$34="","",IF($G69="nee",D$39+7*$U70,""))</f>
        <v/>
      </c>
      <c r="E70" s="162" t="str">
        <f t="shared" si="73"/>
        <v/>
      </c>
      <c r="F70" s="162" t="str">
        <f t="shared" ref="F70" si="74">IF(F$34="","",IF($G69="nee",F$39+7*$U70,""))</f>
        <v/>
      </c>
      <c r="G70" s="163" t="str">
        <f t="shared" si="14"/>
        <v>nee</v>
      </c>
      <c r="H70" s="164">
        <f t="shared" si="0"/>
        <v>0</v>
      </c>
      <c r="I70" s="164">
        <f t="shared" si="7"/>
        <v>0</v>
      </c>
      <c r="J70" s="164">
        <f t="shared" si="1"/>
        <v>415</v>
      </c>
      <c r="K70" s="168" t="str">
        <f t="shared" si="15"/>
        <v/>
      </c>
      <c r="L70" s="169"/>
      <c r="M70" s="169"/>
      <c r="N70" s="169"/>
      <c r="O70" s="169"/>
      <c r="P70" s="169"/>
      <c r="Q70" s="169"/>
      <c r="R70" s="169"/>
      <c r="S70" s="169"/>
      <c r="T70" s="169"/>
      <c r="U70" s="18">
        <v>31</v>
      </c>
      <c r="W70" s="167">
        <f t="shared" si="2"/>
        <v>0</v>
      </c>
      <c r="X70" s="167">
        <f t="shared" si="2"/>
        <v>0</v>
      </c>
      <c r="Y70" s="167">
        <f t="shared" si="2"/>
        <v>0</v>
      </c>
      <c r="Z70" s="167">
        <f t="shared" si="2"/>
        <v>0</v>
      </c>
      <c r="AA70" s="167">
        <f t="shared" si="2"/>
        <v>0</v>
      </c>
    </row>
    <row r="71" spans="1:27" s="18" customFormat="1" ht="12" x14ac:dyDescent="0.2">
      <c r="A71" s="161"/>
      <c r="B71" s="162" t="str">
        <f t="shared" ref="B71" si="75">IF(B$34="","",IF($G70="nee",B$39+7*$U71,""))</f>
        <v/>
      </c>
      <c r="C71" s="162" t="str">
        <f t="shared" si="4"/>
        <v/>
      </c>
      <c r="D71" s="162" t="str">
        <f t="shared" ref="D71:E71" si="76">IF(D$34="","",IF($G70="nee",D$39+7*$U71,""))</f>
        <v/>
      </c>
      <c r="E71" s="162" t="str">
        <f t="shared" si="76"/>
        <v/>
      </c>
      <c r="F71" s="162" t="str">
        <f t="shared" ref="F71" si="77">IF(F$34="","",IF($G70="nee",F$39+7*$U71,""))</f>
        <v/>
      </c>
      <c r="G71" s="163" t="str">
        <f t="shared" si="14"/>
        <v>nee</v>
      </c>
      <c r="H71" s="164">
        <f t="shared" ref="H71:H134" si="78">SUM(W71:AA71)</f>
        <v>0</v>
      </c>
      <c r="I71" s="164">
        <f t="shared" si="7"/>
        <v>0</v>
      </c>
      <c r="J71" s="164">
        <f t="shared" si="1"/>
        <v>415</v>
      </c>
      <c r="K71" s="168" t="str">
        <f t="shared" si="15"/>
        <v/>
      </c>
      <c r="L71" s="169"/>
      <c r="M71" s="169"/>
      <c r="N71" s="169"/>
      <c r="O71" s="169"/>
      <c r="P71" s="169"/>
      <c r="Q71" s="169"/>
      <c r="R71" s="169"/>
      <c r="S71" s="169"/>
      <c r="T71" s="169"/>
      <c r="U71" s="18">
        <v>32</v>
      </c>
      <c r="W71" s="167">
        <f t="shared" ref="W71:AA102" si="79">IF(B71&lt;&gt;"",B$34,0)</f>
        <v>0</v>
      </c>
      <c r="X71" s="167">
        <f t="shared" si="79"/>
        <v>0</v>
      </c>
      <c r="Y71" s="167">
        <f t="shared" si="79"/>
        <v>0</v>
      </c>
      <c r="Z71" s="167">
        <f t="shared" si="79"/>
        <v>0</v>
      </c>
      <c r="AA71" s="167">
        <f t="shared" si="79"/>
        <v>0</v>
      </c>
    </row>
    <row r="72" spans="1:27" s="18" customFormat="1" ht="12" x14ac:dyDescent="0.2">
      <c r="A72" s="161"/>
      <c r="B72" s="162" t="str">
        <f t="shared" ref="B72" si="80">IF(B$34="","",IF($G71="nee",B$39+7*$U72,""))</f>
        <v/>
      </c>
      <c r="C72" s="162" t="str">
        <f t="shared" si="4"/>
        <v/>
      </c>
      <c r="D72" s="162" t="str">
        <f t="shared" ref="D72:E72" si="81">IF(D$34="","",IF($G71="nee",D$39+7*$U72,""))</f>
        <v/>
      </c>
      <c r="E72" s="162" t="str">
        <f t="shared" si="81"/>
        <v/>
      </c>
      <c r="F72" s="162" t="str">
        <f t="shared" ref="F72" si="82">IF(F$34="","",IF($G71="nee",F$39+7*$U72,""))</f>
        <v/>
      </c>
      <c r="G72" s="163" t="str">
        <f t="shared" si="14"/>
        <v>nee</v>
      </c>
      <c r="H72" s="164">
        <f t="shared" si="78"/>
        <v>0</v>
      </c>
      <c r="I72" s="164">
        <f t="shared" si="7"/>
        <v>0</v>
      </c>
      <c r="J72" s="164">
        <f t="shared" si="1"/>
        <v>415</v>
      </c>
      <c r="K72" s="168" t="str">
        <f t="shared" si="15"/>
        <v/>
      </c>
      <c r="L72" s="169"/>
      <c r="M72" s="169"/>
      <c r="N72" s="169"/>
      <c r="O72" s="169"/>
      <c r="P72" s="169"/>
      <c r="Q72" s="169"/>
      <c r="R72" s="169"/>
      <c r="S72" s="169"/>
      <c r="T72" s="169"/>
      <c r="U72" s="18">
        <v>33</v>
      </c>
      <c r="W72" s="167">
        <f t="shared" si="79"/>
        <v>0</v>
      </c>
      <c r="X72" s="167">
        <f t="shared" si="79"/>
        <v>0</v>
      </c>
      <c r="Y72" s="167">
        <f t="shared" si="79"/>
        <v>0</v>
      </c>
      <c r="Z72" s="167">
        <f t="shared" si="79"/>
        <v>0</v>
      </c>
      <c r="AA72" s="167">
        <f t="shared" si="79"/>
        <v>0</v>
      </c>
    </row>
    <row r="73" spans="1:27" s="18" customFormat="1" ht="12" x14ac:dyDescent="0.2">
      <c r="A73" s="161"/>
      <c r="B73" s="162" t="str">
        <f t="shared" ref="B73" si="83">IF(B$34="","",IF($G72="nee",B$39+7*$U73,""))</f>
        <v/>
      </c>
      <c r="C73" s="162" t="str">
        <f t="shared" si="4"/>
        <v/>
      </c>
      <c r="D73" s="162" t="str">
        <f t="shared" ref="D73:F73" si="84">IF(D$34="","",IF($G72="nee",D$39+7*$U73,""))</f>
        <v/>
      </c>
      <c r="E73" s="162" t="str">
        <f t="shared" si="84"/>
        <v/>
      </c>
      <c r="F73" s="162" t="str">
        <f t="shared" si="84"/>
        <v/>
      </c>
      <c r="G73" s="163" t="s">
        <v>68</v>
      </c>
      <c r="H73" s="164">
        <f t="shared" si="78"/>
        <v>0</v>
      </c>
      <c r="I73" s="164">
        <f t="shared" si="7"/>
        <v>0</v>
      </c>
      <c r="J73" s="164">
        <f t="shared" si="1"/>
        <v>415</v>
      </c>
      <c r="K73" s="168" t="str">
        <f t="shared" si="15"/>
        <v/>
      </c>
      <c r="L73" s="169"/>
      <c r="M73" s="169"/>
      <c r="N73" s="169"/>
      <c r="O73" s="169"/>
      <c r="P73" s="169"/>
      <c r="Q73" s="169"/>
      <c r="R73" s="169"/>
      <c r="S73" s="169"/>
      <c r="T73" s="169"/>
      <c r="U73" s="18">
        <v>34</v>
      </c>
      <c r="W73" s="167">
        <f t="shared" si="79"/>
        <v>0</v>
      </c>
      <c r="X73" s="167">
        <f t="shared" si="79"/>
        <v>0</v>
      </c>
      <c r="Y73" s="167">
        <f t="shared" si="79"/>
        <v>0</v>
      </c>
      <c r="Z73" s="167">
        <f t="shared" si="79"/>
        <v>0</v>
      </c>
      <c r="AA73" s="167">
        <f t="shared" si="79"/>
        <v>0</v>
      </c>
    </row>
    <row r="74" spans="1:27" s="18" customFormat="1" ht="12" x14ac:dyDescent="0.2">
      <c r="A74" s="161"/>
      <c r="B74" s="162" t="str">
        <f t="shared" ref="B74" si="85">IF(B$34="","",IF($G73="nee",B$39+7*$U74,""))</f>
        <v/>
      </c>
      <c r="C74" s="162" t="str">
        <f t="shared" si="4"/>
        <v/>
      </c>
      <c r="D74" s="162" t="str">
        <f t="shared" ref="D74:F74" si="86">IF(D$34="","",IF($G73="nee",D$39+7*$U74,""))</f>
        <v/>
      </c>
      <c r="E74" s="162" t="str">
        <f t="shared" si="86"/>
        <v/>
      </c>
      <c r="F74" s="162" t="str">
        <f t="shared" si="86"/>
        <v/>
      </c>
      <c r="G74" s="163" t="str">
        <f t="shared" si="14"/>
        <v>nee</v>
      </c>
      <c r="H74" s="164">
        <f t="shared" si="78"/>
        <v>0</v>
      </c>
      <c r="I74" s="164">
        <f t="shared" si="7"/>
        <v>0</v>
      </c>
      <c r="J74" s="164">
        <f t="shared" si="1"/>
        <v>415</v>
      </c>
      <c r="K74" s="168" t="str">
        <f t="shared" si="15"/>
        <v/>
      </c>
      <c r="L74" s="169"/>
      <c r="M74" s="169"/>
      <c r="N74" s="169"/>
      <c r="O74" s="169"/>
      <c r="P74" s="169"/>
      <c r="Q74" s="169"/>
      <c r="R74" s="169"/>
      <c r="S74" s="169"/>
      <c r="T74" s="169"/>
      <c r="U74" s="18">
        <v>35</v>
      </c>
      <c r="W74" s="167">
        <f t="shared" si="79"/>
        <v>0</v>
      </c>
      <c r="X74" s="167">
        <f t="shared" si="79"/>
        <v>0</v>
      </c>
      <c r="Y74" s="167">
        <f t="shared" si="79"/>
        <v>0</v>
      </c>
      <c r="Z74" s="167">
        <f t="shared" si="79"/>
        <v>0</v>
      </c>
      <c r="AA74" s="167">
        <f t="shared" si="79"/>
        <v>0</v>
      </c>
    </row>
    <row r="75" spans="1:27" s="18" customFormat="1" ht="12" x14ac:dyDescent="0.2">
      <c r="A75" s="161"/>
      <c r="B75" s="162" t="str">
        <f t="shared" ref="B75" si="87">IF(B$34="","",IF($G74="nee",B$39+7*$U75,""))</f>
        <v/>
      </c>
      <c r="C75" s="162" t="str">
        <f t="shared" si="4"/>
        <v/>
      </c>
      <c r="D75" s="162" t="str">
        <f t="shared" ref="D75:F75" si="88">IF(D$34="","",IF($G74="nee",D$39+7*$U75,""))</f>
        <v/>
      </c>
      <c r="E75" s="162" t="str">
        <f t="shared" si="88"/>
        <v/>
      </c>
      <c r="F75" s="162" t="str">
        <f t="shared" si="88"/>
        <v/>
      </c>
      <c r="G75" s="163" t="str">
        <f t="shared" si="14"/>
        <v>nee</v>
      </c>
      <c r="H75" s="164">
        <f t="shared" si="78"/>
        <v>0</v>
      </c>
      <c r="I75" s="164">
        <f t="shared" si="7"/>
        <v>0</v>
      </c>
      <c r="J75" s="164">
        <f t="shared" si="1"/>
        <v>415</v>
      </c>
      <c r="K75" s="168" t="str">
        <f t="shared" si="15"/>
        <v/>
      </c>
      <c r="L75" s="169"/>
      <c r="M75" s="169"/>
      <c r="N75" s="169"/>
      <c r="O75" s="169"/>
      <c r="P75" s="169"/>
      <c r="Q75" s="169"/>
      <c r="R75" s="169"/>
      <c r="S75" s="169"/>
      <c r="T75" s="169"/>
      <c r="U75" s="18">
        <v>36</v>
      </c>
      <c r="W75" s="167">
        <f t="shared" si="79"/>
        <v>0</v>
      </c>
      <c r="X75" s="167">
        <f t="shared" si="79"/>
        <v>0</v>
      </c>
      <c r="Y75" s="167">
        <f t="shared" si="79"/>
        <v>0</v>
      </c>
      <c r="Z75" s="167">
        <f t="shared" si="79"/>
        <v>0</v>
      </c>
      <c r="AA75" s="167">
        <f t="shared" si="79"/>
        <v>0</v>
      </c>
    </row>
    <row r="76" spans="1:27" s="18" customFormat="1" ht="12" x14ac:dyDescent="0.2">
      <c r="A76" s="161"/>
      <c r="B76" s="162" t="str">
        <f t="shared" ref="B76" si="89">IF(B$34="","",IF($G75="nee",B$39+7*$U76,""))</f>
        <v/>
      </c>
      <c r="C76" s="162" t="str">
        <f t="shared" si="4"/>
        <v/>
      </c>
      <c r="D76" s="162" t="str">
        <f t="shared" ref="D76:F76" si="90">IF(D$34="","",IF($G75="nee",D$39+7*$U76,""))</f>
        <v/>
      </c>
      <c r="E76" s="162" t="str">
        <f t="shared" si="90"/>
        <v/>
      </c>
      <c r="F76" s="162" t="str">
        <f t="shared" si="90"/>
        <v/>
      </c>
      <c r="G76" s="163" t="str">
        <f t="shared" si="14"/>
        <v>nee</v>
      </c>
      <c r="H76" s="164">
        <f t="shared" si="78"/>
        <v>0</v>
      </c>
      <c r="I76" s="164">
        <f t="shared" si="7"/>
        <v>0</v>
      </c>
      <c r="J76" s="164">
        <f t="shared" si="1"/>
        <v>415</v>
      </c>
      <c r="K76" s="168" t="str">
        <f t="shared" si="15"/>
        <v/>
      </c>
      <c r="L76" s="169"/>
      <c r="M76" s="169"/>
      <c r="N76" s="169"/>
      <c r="O76" s="169"/>
      <c r="P76" s="169"/>
      <c r="Q76" s="169"/>
      <c r="R76" s="169"/>
      <c r="S76" s="169"/>
      <c r="T76" s="169"/>
      <c r="U76" s="18">
        <v>37</v>
      </c>
      <c r="W76" s="167">
        <f t="shared" si="79"/>
        <v>0</v>
      </c>
      <c r="X76" s="167">
        <f t="shared" si="79"/>
        <v>0</v>
      </c>
      <c r="Y76" s="167">
        <f t="shared" si="79"/>
        <v>0</v>
      </c>
      <c r="Z76" s="167">
        <f t="shared" si="79"/>
        <v>0</v>
      </c>
      <c r="AA76" s="167">
        <f t="shared" si="79"/>
        <v>0</v>
      </c>
    </row>
    <row r="77" spans="1:27" s="18" customFormat="1" ht="12" x14ac:dyDescent="0.2">
      <c r="A77" s="161"/>
      <c r="B77" s="162" t="str">
        <f t="shared" ref="B77" si="91">IF(B$34="","",IF($G76="nee",B$39+7*$U77,""))</f>
        <v/>
      </c>
      <c r="C77" s="162" t="str">
        <f t="shared" si="4"/>
        <v/>
      </c>
      <c r="D77" s="162" t="str">
        <f t="shared" ref="D77:F77" si="92">IF(D$34="","",IF($G76="nee",D$39+7*$U77,""))</f>
        <v/>
      </c>
      <c r="E77" s="162" t="str">
        <f t="shared" si="92"/>
        <v/>
      </c>
      <c r="F77" s="162" t="str">
        <f t="shared" si="92"/>
        <v/>
      </c>
      <c r="G77" s="163" t="str">
        <f t="shared" si="14"/>
        <v>nee</v>
      </c>
      <c r="H77" s="164">
        <f t="shared" si="78"/>
        <v>0</v>
      </c>
      <c r="I77" s="164">
        <f t="shared" si="7"/>
        <v>0</v>
      </c>
      <c r="J77" s="164">
        <f t="shared" si="1"/>
        <v>415</v>
      </c>
      <c r="K77" s="168" t="str">
        <f t="shared" si="15"/>
        <v/>
      </c>
      <c r="L77" s="169"/>
      <c r="M77" s="169"/>
      <c r="N77" s="169"/>
      <c r="O77" s="169"/>
      <c r="P77" s="169"/>
      <c r="Q77" s="169"/>
      <c r="R77" s="169"/>
      <c r="S77" s="169"/>
      <c r="T77" s="169"/>
      <c r="U77" s="18">
        <v>38</v>
      </c>
      <c r="W77" s="167">
        <f t="shared" si="79"/>
        <v>0</v>
      </c>
      <c r="X77" s="167">
        <f t="shared" si="79"/>
        <v>0</v>
      </c>
      <c r="Y77" s="167">
        <f t="shared" si="79"/>
        <v>0</v>
      </c>
      <c r="Z77" s="167">
        <f t="shared" si="79"/>
        <v>0</v>
      </c>
      <c r="AA77" s="167">
        <f t="shared" si="79"/>
        <v>0</v>
      </c>
    </row>
    <row r="78" spans="1:27" s="18" customFormat="1" ht="12" x14ac:dyDescent="0.2">
      <c r="A78" s="161"/>
      <c r="B78" s="162" t="str">
        <f t="shared" ref="B78" si="93">IF(B$34="","",IF($G77="nee",B$39+7*$U78,""))</f>
        <v/>
      </c>
      <c r="C78" s="162" t="str">
        <f t="shared" si="4"/>
        <v/>
      </c>
      <c r="D78" s="162" t="str">
        <f t="shared" ref="D78:F78" si="94">IF(D$34="","",IF($G77="nee",D$39+7*$U78,""))</f>
        <v/>
      </c>
      <c r="E78" s="162" t="str">
        <f t="shared" si="94"/>
        <v/>
      </c>
      <c r="F78" s="162" t="str">
        <f t="shared" si="94"/>
        <v/>
      </c>
      <c r="G78" s="163" t="str">
        <f t="shared" si="14"/>
        <v>nee</v>
      </c>
      <c r="H78" s="164">
        <f t="shared" si="78"/>
        <v>0</v>
      </c>
      <c r="I78" s="164">
        <f t="shared" si="7"/>
        <v>0</v>
      </c>
      <c r="J78" s="164">
        <f t="shared" si="1"/>
        <v>415</v>
      </c>
      <c r="K78" s="168" t="str">
        <f t="shared" si="15"/>
        <v/>
      </c>
      <c r="L78" s="169"/>
      <c r="M78" s="169"/>
      <c r="N78" s="169"/>
      <c r="O78" s="169"/>
      <c r="P78" s="169"/>
      <c r="Q78" s="169"/>
      <c r="R78" s="169"/>
      <c r="S78" s="169"/>
      <c r="T78" s="169"/>
      <c r="U78" s="18">
        <v>39</v>
      </c>
      <c r="W78" s="167">
        <f t="shared" si="79"/>
        <v>0</v>
      </c>
      <c r="X78" s="167">
        <f t="shared" si="79"/>
        <v>0</v>
      </c>
      <c r="Y78" s="167">
        <f t="shared" si="79"/>
        <v>0</v>
      </c>
      <c r="Z78" s="167">
        <f t="shared" si="79"/>
        <v>0</v>
      </c>
      <c r="AA78" s="167">
        <f t="shared" si="79"/>
        <v>0</v>
      </c>
    </row>
    <row r="79" spans="1:27" s="18" customFormat="1" ht="12" x14ac:dyDescent="0.2">
      <c r="A79" s="161"/>
      <c r="B79" s="162" t="str">
        <f t="shared" ref="B79" si="95">IF(B$34="","",IF($G78="nee",B$39+7*$U79,""))</f>
        <v/>
      </c>
      <c r="C79" s="162" t="str">
        <f t="shared" si="4"/>
        <v/>
      </c>
      <c r="D79" s="162" t="str">
        <f t="shared" ref="D79:F79" si="96">IF(D$34="","",IF($G78="nee",D$39+7*$U79,""))</f>
        <v/>
      </c>
      <c r="E79" s="162" t="str">
        <f t="shared" si="96"/>
        <v/>
      </c>
      <c r="F79" s="162" t="str">
        <f t="shared" si="96"/>
        <v/>
      </c>
      <c r="G79" s="163" t="str">
        <f t="shared" si="14"/>
        <v>nee</v>
      </c>
      <c r="H79" s="164">
        <f t="shared" si="78"/>
        <v>0</v>
      </c>
      <c r="I79" s="164">
        <f t="shared" si="7"/>
        <v>0</v>
      </c>
      <c r="J79" s="164">
        <f t="shared" si="1"/>
        <v>415</v>
      </c>
      <c r="K79" s="168" t="str">
        <f t="shared" si="15"/>
        <v/>
      </c>
      <c r="L79" s="169"/>
      <c r="M79" s="169"/>
      <c r="N79" s="169"/>
      <c r="O79" s="169"/>
      <c r="P79" s="169"/>
      <c r="Q79" s="169"/>
      <c r="R79" s="169"/>
      <c r="S79" s="169"/>
      <c r="T79" s="169"/>
      <c r="U79" s="18">
        <v>40</v>
      </c>
      <c r="W79" s="167">
        <f t="shared" si="79"/>
        <v>0</v>
      </c>
      <c r="X79" s="167">
        <f t="shared" si="79"/>
        <v>0</v>
      </c>
      <c r="Y79" s="167">
        <f t="shared" si="79"/>
        <v>0</v>
      </c>
      <c r="Z79" s="167">
        <f t="shared" si="79"/>
        <v>0</v>
      </c>
      <c r="AA79" s="167">
        <f t="shared" si="79"/>
        <v>0</v>
      </c>
    </row>
    <row r="80" spans="1:27" s="18" customFormat="1" ht="12" x14ac:dyDescent="0.2">
      <c r="A80" s="161"/>
      <c r="B80" s="162" t="str">
        <f t="shared" ref="B80" si="97">IF(B$34="","",IF($G79="nee",B$39+7*$U80,""))</f>
        <v/>
      </c>
      <c r="C80" s="162" t="str">
        <f t="shared" si="4"/>
        <v/>
      </c>
      <c r="D80" s="162" t="str">
        <f t="shared" ref="D80:F80" si="98">IF(D$34="","",IF($G79="nee",D$39+7*$U80,""))</f>
        <v/>
      </c>
      <c r="E80" s="162" t="str">
        <f t="shared" si="98"/>
        <v/>
      </c>
      <c r="F80" s="162" t="str">
        <f t="shared" si="98"/>
        <v/>
      </c>
      <c r="G80" s="163" t="str">
        <f t="shared" si="14"/>
        <v>nee</v>
      </c>
      <c r="H80" s="164">
        <f t="shared" si="78"/>
        <v>0</v>
      </c>
      <c r="I80" s="164">
        <f t="shared" si="7"/>
        <v>0</v>
      </c>
      <c r="J80" s="164">
        <f t="shared" si="1"/>
        <v>415</v>
      </c>
      <c r="K80" s="168" t="str">
        <f t="shared" si="15"/>
        <v/>
      </c>
      <c r="L80" s="169"/>
      <c r="M80" s="169"/>
      <c r="N80" s="169"/>
      <c r="O80" s="169"/>
      <c r="P80" s="169"/>
      <c r="Q80" s="169"/>
      <c r="R80" s="169"/>
      <c r="S80" s="169"/>
      <c r="T80" s="169"/>
      <c r="U80" s="18">
        <v>41</v>
      </c>
      <c r="W80" s="167">
        <f t="shared" si="79"/>
        <v>0</v>
      </c>
      <c r="X80" s="167">
        <f t="shared" si="79"/>
        <v>0</v>
      </c>
      <c r="Y80" s="167">
        <f t="shared" si="79"/>
        <v>0</v>
      </c>
      <c r="Z80" s="167">
        <f t="shared" si="79"/>
        <v>0</v>
      </c>
      <c r="AA80" s="167">
        <f t="shared" si="79"/>
        <v>0</v>
      </c>
    </row>
    <row r="81" spans="1:27" s="18" customFormat="1" ht="12" x14ac:dyDescent="0.2">
      <c r="A81" s="161"/>
      <c r="B81" s="162" t="str">
        <f t="shared" ref="B81" si="99">IF(B$34="","",IF($G80="nee",B$39+7*$U81,""))</f>
        <v/>
      </c>
      <c r="C81" s="162" t="str">
        <f t="shared" si="4"/>
        <v/>
      </c>
      <c r="D81" s="162" t="str">
        <f t="shared" ref="D81:F81" si="100">IF(D$34="","",IF($G80="nee",D$39+7*$U81,""))</f>
        <v/>
      </c>
      <c r="E81" s="162" t="str">
        <f t="shared" si="100"/>
        <v/>
      </c>
      <c r="F81" s="162" t="str">
        <f t="shared" si="100"/>
        <v/>
      </c>
      <c r="G81" s="163" t="str">
        <f t="shared" si="14"/>
        <v>nee</v>
      </c>
      <c r="H81" s="164">
        <f t="shared" si="78"/>
        <v>0</v>
      </c>
      <c r="I81" s="164">
        <f t="shared" si="7"/>
        <v>0</v>
      </c>
      <c r="J81" s="164">
        <f t="shared" si="1"/>
        <v>415</v>
      </c>
      <c r="K81" s="168" t="str">
        <f t="shared" si="15"/>
        <v/>
      </c>
      <c r="L81" s="169"/>
      <c r="M81" s="169"/>
      <c r="N81" s="169"/>
      <c r="O81" s="169"/>
      <c r="P81" s="169"/>
      <c r="Q81" s="169"/>
      <c r="R81" s="169"/>
      <c r="S81" s="169"/>
      <c r="T81" s="169"/>
      <c r="U81" s="18">
        <v>42</v>
      </c>
      <c r="W81" s="167">
        <f t="shared" si="79"/>
        <v>0</v>
      </c>
      <c r="X81" s="167">
        <f t="shared" si="79"/>
        <v>0</v>
      </c>
      <c r="Y81" s="167">
        <f t="shared" si="79"/>
        <v>0</v>
      </c>
      <c r="Z81" s="167">
        <f t="shared" si="79"/>
        <v>0</v>
      </c>
      <c r="AA81" s="167">
        <f t="shared" si="79"/>
        <v>0</v>
      </c>
    </row>
    <row r="82" spans="1:27" s="18" customFormat="1" ht="12" x14ac:dyDescent="0.2">
      <c r="A82" s="161"/>
      <c r="B82" s="162" t="str">
        <f t="shared" ref="B82" si="101">IF(B$34="","",IF($G81="nee",B$39+7*$U82,""))</f>
        <v/>
      </c>
      <c r="C82" s="162" t="str">
        <f t="shared" si="4"/>
        <v/>
      </c>
      <c r="D82" s="162" t="str">
        <f t="shared" ref="D82:F82" si="102">IF(D$34="","",IF($G81="nee",D$39+7*$U82,""))</f>
        <v/>
      </c>
      <c r="E82" s="162" t="str">
        <f t="shared" si="102"/>
        <v/>
      </c>
      <c r="F82" s="162" t="str">
        <f t="shared" si="102"/>
        <v/>
      </c>
      <c r="G82" s="163" t="str">
        <f t="shared" si="14"/>
        <v>nee</v>
      </c>
      <c r="H82" s="164">
        <f t="shared" si="78"/>
        <v>0</v>
      </c>
      <c r="I82" s="164">
        <f t="shared" si="7"/>
        <v>0</v>
      </c>
      <c r="J82" s="164">
        <f t="shared" si="1"/>
        <v>415</v>
      </c>
      <c r="K82" s="168" t="str">
        <f t="shared" si="15"/>
        <v/>
      </c>
      <c r="L82" s="169"/>
      <c r="M82" s="169"/>
      <c r="N82" s="169"/>
      <c r="O82" s="169"/>
      <c r="P82" s="169"/>
      <c r="Q82" s="169"/>
      <c r="R82" s="169"/>
      <c r="S82" s="169"/>
      <c r="T82" s="169"/>
      <c r="U82" s="18">
        <v>43</v>
      </c>
      <c r="W82" s="167">
        <f t="shared" si="79"/>
        <v>0</v>
      </c>
      <c r="X82" s="167">
        <f t="shared" si="79"/>
        <v>0</v>
      </c>
      <c r="Y82" s="167">
        <f t="shared" si="79"/>
        <v>0</v>
      </c>
      <c r="Z82" s="167">
        <f t="shared" si="79"/>
        <v>0</v>
      </c>
      <c r="AA82" s="167">
        <f t="shared" si="79"/>
        <v>0</v>
      </c>
    </row>
    <row r="83" spans="1:27" s="18" customFormat="1" ht="12" x14ac:dyDescent="0.2">
      <c r="A83" s="161"/>
      <c r="B83" s="162" t="str">
        <f t="shared" ref="B83" si="103">IF(B$34="","",IF($G82="nee",B$39+7*$U83,""))</f>
        <v/>
      </c>
      <c r="C83" s="162" t="str">
        <f t="shared" si="4"/>
        <v/>
      </c>
      <c r="D83" s="162" t="str">
        <f t="shared" ref="D83:F83" si="104">IF(D$34="","",IF($G82="nee",D$39+7*$U83,""))</f>
        <v/>
      </c>
      <c r="E83" s="162" t="str">
        <f t="shared" si="104"/>
        <v/>
      </c>
      <c r="F83" s="162" t="str">
        <f t="shared" si="104"/>
        <v/>
      </c>
      <c r="G83" s="163" t="str">
        <f t="shared" si="14"/>
        <v>nee</v>
      </c>
      <c r="H83" s="164">
        <f t="shared" si="78"/>
        <v>0</v>
      </c>
      <c r="I83" s="164">
        <f t="shared" si="7"/>
        <v>0</v>
      </c>
      <c r="J83" s="164">
        <f t="shared" si="1"/>
        <v>415</v>
      </c>
      <c r="K83" s="168" t="str">
        <f t="shared" si="15"/>
        <v/>
      </c>
      <c r="L83" s="169"/>
      <c r="M83" s="169"/>
      <c r="N83" s="169"/>
      <c r="O83" s="169"/>
      <c r="P83" s="169"/>
      <c r="Q83" s="169"/>
      <c r="R83" s="169"/>
      <c r="S83" s="169"/>
      <c r="T83" s="169"/>
      <c r="U83" s="18">
        <v>44</v>
      </c>
      <c r="W83" s="167">
        <f t="shared" si="79"/>
        <v>0</v>
      </c>
      <c r="X83" s="167">
        <f t="shared" si="79"/>
        <v>0</v>
      </c>
      <c r="Y83" s="167">
        <f t="shared" si="79"/>
        <v>0</v>
      </c>
      <c r="Z83" s="167">
        <f t="shared" si="79"/>
        <v>0</v>
      </c>
      <c r="AA83" s="167">
        <f t="shared" si="79"/>
        <v>0</v>
      </c>
    </row>
    <row r="84" spans="1:27" s="18" customFormat="1" ht="12" x14ac:dyDescent="0.2">
      <c r="A84" s="161"/>
      <c r="B84" s="162" t="str">
        <f t="shared" ref="B84" si="105">IF(B$34="","",IF($G83="nee",B$39+7*$U84,""))</f>
        <v/>
      </c>
      <c r="C84" s="162" t="str">
        <f t="shared" si="4"/>
        <v/>
      </c>
      <c r="D84" s="162" t="str">
        <f t="shared" ref="D84:F84" si="106">IF(D$34="","",IF($G83="nee",D$39+7*$U84,""))</f>
        <v/>
      </c>
      <c r="E84" s="162" t="str">
        <f t="shared" si="106"/>
        <v/>
      </c>
      <c r="F84" s="162" t="str">
        <f t="shared" si="106"/>
        <v/>
      </c>
      <c r="G84" s="163" t="str">
        <f t="shared" si="14"/>
        <v>nee</v>
      </c>
      <c r="H84" s="164">
        <f t="shared" si="78"/>
        <v>0</v>
      </c>
      <c r="I84" s="164">
        <f t="shared" si="7"/>
        <v>0</v>
      </c>
      <c r="J84" s="164">
        <f t="shared" si="1"/>
        <v>415</v>
      </c>
      <c r="K84" s="168" t="str">
        <f t="shared" si="15"/>
        <v/>
      </c>
      <c r="L84" s="169"/>
      <c r="M84" s="169"/>
      <c r="N84" s="169"/>
      <c r="O84" s="169"/>
      <c r="P84" s="169"/>
      <c r="Q84" s="169"/>
      <c r="R84" s="169"/>
      <c r="S84" s="169"/>
      <c r="T84" s="169"/>
      <c r="U84" s="18">
        <v>45</v>
      </c>
      <c r="W84" s="167">
        <f t="shared" si="79"/>
        <v>0</v>
      </c>
      <c r="X84" s="167">
        <f t="shared" si="79"/>
        <v>0</v>
      </c>
      <c r="Y84" s="167">
        <f t="shared" si="79"/>
        <v>0</v>
      </c>
      <c r="Z84" s="167">
        <f t="shared" si="79"/>
        <v>0</v>
      </c>
      <c r="AA84" s="167">
        <f t="shared" si="79"/>
        <v>0</v>
      </c>
    </row>
    <row r="85" spans="1:27" s="18" customFormat="1" ht="12" x14ac:dyDescent="0.2">
      <c r="A85" s="161"/>
      <c r="B85" s="162" t="str">
        <f t="shared" ref="B85" si="107">IF(B$34="","",IF($G84="nee",B$39+7*$U85,""))</f>
        <v/>
      </c>
      <c r="C85" s="162" t="str">
        <f t="shared" si="4"/>
        <v/>
      </c>
      <c r="D85" s="162" t="str">
        <f t="shared" ref="D85:F85" si="108">IF(D$34="","",IF($G84="nee",D$39+7*$U85,""))</f>
        <v/>
      </c>
      <c r="E85" s="162" t="str">
        <f t="shared" si="108"/>
        <v/>
      </c>
      <c r="F85" s="162" t="str">
        <f t="shared" si="108"/>
        <v/>
      </c>
      <c r="G85" s="163" t="str">
        <f t="shared" si="14"/>
        <v>nee</v>
      </c>
      <c r="H85" s="164">
        <f t="shared" si="78"/>
        <v>0</v>
      </c>
      <c r="I85" s="164">
        <f t="shared" si="7"/>
        <v>0</v>
      </c>
      <c r="J85" s="164">
        <f t="shared" si="1"/>
        <v>415</v>
      </c>
      <c r="K85" s="168" t="str">
        <f t="shared" si="15"/>
        <v/>
      </c>
      <c r="L85" s="169"/>
      <c r="M85" s="169"/>
      <c r="N85" s="169"/>
      <c r="O85" s="169"/>
      <c r="P85" s="169"/>
      <c r="Q85" s="169"/>
      <c r="R85" s="169"/>
      <c r="S85" s="169"/>
      <c r="T85" s="169"/>
      <c r="U85" s="18">
        <v>46</v>
      </c>
      <c r="W85" s="167">
        <f t="shared" si="79"/>
        <v>0</v>
      </c>
      <c r="X85" s="167">
        <f t="shared" si="79"/>
        <v>0</v>
      </c>
      <c r="Y85" s="167">
        <f t="shared" si="79"/>
        <v>0</v>
      </c>
      <c r="Z85" s="167">
        <f t="shared" si="79"/>
        <v>0</v>
      </c>
      <c r="AA85" s="167">
        <f t="shared" si="79"/>
        <v>0</v>
      </c>
    </row>
    <row r="86" spans="1:27" s="18" customFormat="1" ht="12" x14ac:dyDescent="0.2">
      <c r="A86" s="161"/>
      <c r="B86" s="162" t="str">
        <f t="shared" ref="B86" si="109">IF(B$34="","",IF($G85="nee",B$39+7*$U86,""))</f>
        <v/>
      </c>
      <c r="C86" s="162" t="str">
        <f t="shared" si="4"/>
        <v/>
      </c>
      <c r="D86" s="162" t="str">
        <f t="shared" ref="D86:F86" si="110">IF(D$34="","",IF($G85="nee",D$39+7*$U86,""))</f>
        <v/>
      </c>
      <c r="E86" s="162" t="str">
        <f t="shared" si="110"/>
        <v/>
      </c>
      <c r="F86" s="162" t="str">
        <f t="shared" si="110"/>
        <v/>
      </c>
      <c r="G86" s="163" t="str">
        <f t="shared" si="14"/>
        <v>nee</v>
      </c>
      <c r="H86" s="164">
        <f t="shared" si="78"/>
        <v>0</v>
      </c>
      <c r="I86" s="164">
        <f t="shared" si="7"/>
        <v>0</v>
      </c>
      <c r="J86" s="164">
        <f t="shared" si="1"/>
        <v>415</v>
      </c>
      <c r="K86" s="168" t="str">
        <f t="shared" si="15"/>
        <v/>
      </c>
      <c r="L86" s="169"/>
      <c r="M86" s="169"/>
      <c r="N86" s="169"/>
      <c r="O86" s="169"/>
      <c r="P86" s="169"/>
      <c r="Q86" s="169"/>
      <c r="R86" s="169"/>
      <c r="S86" s="169"/>
      <c r="T86" s="169"/>
      <c r="U86" s="18">
        <v>47</v>
      </c>
      <c r="W86" s="167">
        <f t="shared" si="79"/>
        <v>0</v>
      </c>
      <c r="X86" s="167">
        <f t="shared" si="79"/>
        <v>0</v>
      </c>
      <c r="Y86" s="167">
        <f t="shared" si="79"/>
        <v>0</v>
      </c>
      <c r="Z86" s="167">
        <f t="shared" si="79"/>
        <v>0</v>
      </c>
      <c r="AA86" s="167">
        <f t="shared" si="79"/>
        <v>0</v>
      </c>
    </row>
    <row r="87" spans="1:27" s="18" customFormat="1" ht="12" x14ac:dyDescent="0.2">
      <c r="A87" s="161"/>
      <c r="B87" s="162" t="str">
        <f t="shared" ref="B87" si="111">IF(B$34="","",IF($G86="nee",B$39+7*$U87,""))</f>
        <v/>
      </c>
      <c r="C87" s="162" t="str">
        <f t="shared" si="4"/>
        <v/>
      </c>
      <c r="D87" s="162" t="str">
        <f t="shared" ref="D87:F87" si="112">IF(D$34="","",IF($G86="nee",D$39+7*$U87,""))</f>
        <v/>
      </c>
      <c r="E87" s="162" t="str">
        <f t="shared" si="112"/>
        <v/>
      </c>
      <c r="F87" s="162" t="str">
        <f t="shared" si="112"/>
        <v/>
      </c>
      <c r="G87" s="163" t="str">
        <f t="shared" si="14"/>
        <v>nee</v>
      </c>
      <c r="H87" s="164">
        <f t="shared" si="78"/>
        <v>0</v>
      </c>
      <c r="I87" s="164">
        <f t="shared" si="7"/>
        <v>0</v>
      </c>
      <c r="J87" s="164">
        <f t="shared" si="1"/>
        <v>415</v>
      </c>
      <c r="K87" s="168" t="str">
        <f t="shared" si="15"/>
        <v/>
      </c>
      <c r="L87" s="169"/>
      <c r="M87" s="169"/>
      <c r="N87" s="169"/>
      <c r="O87" s="169"/>
      <c r="P87" s="169"/>
      <c r="Q87" s="169"/>
      <c r="R87" s="169"/>
      <c r="S87" s="169"/>
      <c r="T87" s="169"/>
      <c r="U87" s="18">
        <v>48</v>
      </c>
      <c r="W87" s="167">
        <f t="shared" si="79"/>
        <v>0</v>
      </c>
      <c r="X87" s="167">
        <f t="shared" si="79"/>
        <v>0</v>
      </c>
      <c r="Y87" s="167">
        <f t="shared" si="79"/>
        <v>0</v>
      </c>
      <c r="Z87" s="167">
        <f t="shared" si="79"/>
        <v>0</v>
      </c>
      <c r="AA87" s="167">
        <f t="shared" si="79"/>
        <v>0</v>
      </c>
    </row>
    <row r="88" spans="1:27" s="18" customFormat="1" ht="12" x14ac:dyDescent="0.2">
      <c r="A88" s="161"/>
      <c r="B88" s="162" t="str">
        <f t="shared" ref="B88" si="113">IF(B$34="","",IF($G87="nee",B$39+7*$U88,""))</f>
        <v/>
      </c>
      <c r="C88" s="162" t="str">
        <f t="shared" si="4"/>
        <v/>
      </c>
      <c r="D88" s="162" t="str">
        <f t="shared" ref="D88:F88" si="114">IF(D$34="","",IF($G87="nee",D$39+7*$U88,""))</f>
        <v/>
      </c>
      <c r="E88" s="162" t="str">
        <f t="shared" si="114"/>
        <v/>
      </c>
      <c r="F88" s="162" t="str">
        <f t="shared" si="114"/>
        <v/>
      </c>
      <c r="G88" s="163" t="str">
        <f t="shared" si="14"/>
        <v>nee</v>
      </c>
      <c r="H88" s="164">
        <f t="shared" si="78"/>
        <v>0</v>
      </c>
      <c r="I88" s="164">
        <f t="shared" si="7"/>
        <v>0</v>
      </c>
      <c r="J88" s="164">
        <f t="shared" si="1"/>
        <v>415</v>
      </c>
      <c r="K88" s="168" t="str">
        <f t="shared" si="15"/>
        <v/>
      </c>
      <c r="L88" s="169"/>
      <c r="M88" s="169"/>
      <c r="N88" s="169"/>
      <c r="O88" s="169"/>
      <c r="P88" s="169"/>
      <c r="Q88" s="169"/>
      <c r="R88" s="169"/>
      <c r="S88" s="169"/>
      <c r="T88" s="169"/>
      <c r="U88" s="18">
        <v>49</v>
      </c>
      <c r="W88" s="167">
        <f t="shared" si="79"/>
        <v>0</v>
      </c>
      <c r="X88" s="167">
        <f t="shared" si="79"/>
        <v>0</v>
      </c>
      <c r="Y88" s="167">
        <f t="shared" si="79"/>
        <v>0</v>
      </c>
      <c r="Z88" s="167">
        <f t="shared" si="79"/>
        <v>0</v>
      </c>
      <c r="AA88" s="167">
        <f t="shared" si="79"/>
        <v>0</v>
      </c>
    </row>
    <row r="89" spans="1:27" s="18" customFormat="1" ht="12" x14ac:dyDescent="0.2">
      <c r="A89" s="161"/>
      <c r="B89" s="162" t="str">
        <f t="shared" ref="B89" si="115">IF(B$34="","",IF($G88="nee",B$39+7*$U89,""))</f>
        <v/>
      </c>
      <c r="C89" s="162" t="str">
        <f t="shared" si="4"/>
        <v/>
      </c>
      <c r="D89" s="162" t="str">
        <f t="shared" ref="D89:F89" si="116">IF(D$34="","",IF($G88="nee",D$39+7*$U89,""))</f>
        <v/>
      </c>
      <c r="E89" s="162" t="str">
        <f t="shared" si="116"/>
        <v/>
      </c>
      <c r="F89" s="162" t="str">
        <f t="shared" si="116"/>
        <v/>
      </c>
      <c r="G89" s="163" t="str">
        <f t="shared" si="14"/>
        <v>nee</v>
      </c>
      <c r="H89" s="164">
        <f t="shared" si="78"/>
        <v>0</v>
      </c>
      <c r="I89" s="164">
        <f t="shared" si="7"/>
        <v>0</v>
      </c>
      <c r="J89" s="164">
        <f t="shared" si="1"/>
        <v>415</v>
      </c>
      <c r="K89" s="168" t="str">
        <f t="shared" si="15"/>
        <v/>
      </c>
      <c r="L89" s="169"/>
      <c r="M89" s="169"/>
      <c r="N89" s="169"/>
      <c r="O89" s="169"/>
      <c r="P89" s="169"/>
      <c r="Q89" s="169"/>
      <c r="R89" s="169"/>
      <c r="S89" s="169"/>
      <c r="T89" s="169"/>
      <c r="U89" s="18">
        <v>50</v>
      </c>
      <c r="W89" s="167">
        <f t="shared" si="79"/>
        <v>0</v>
      </c>
      <c r="X89" s="167">
        <f t="shared" si="79"/>
        <v>0</v>
      </c>
      <c r="Y89" s="167">
        <f t="shared" si="79"/>
        <v>0</v>
      </c>
      <c r="Z89" s="167">
        <f t="shared" si="79"/>
        <v>0</v>
      </c>
      <c r="AA89" s="167">
        <f t="shared" si="79"/>
        <v>0</v>
      </c>
    </row>
    <row r="90" spans="1:27" s="18" customFormat="1" ht="12" x14ac:dyDescent="0.2">
      <c r="A90" s="161"/>
      <c r="B90" s="162" t="str">
        <f t="shared" ref="B90" si="117">IF(B$34="","",IF($G89="nee",B$39+7*$U90,""))</f>
        <v/>
      </c>
      <c r="C90" s="162" t="str">
        <f t="shared" si="4"/>
        <v/>
      </c>
      <c r="D90" s="162" t="str">
        <f t="shared" ref="D90:F90" si="118">IF(D$34="","",IF($G89="nee",D$39+7*$U90,""))</f>
        <v/>
      </c>
      <c r="E90" s="162" t="str">
        <f t="shared" si="118"/>
        <v/>
      </c>
      <c r="F90" s="162" t="str">
        <f t="shared" si="118"/>
        <v/>
      </c>
      <c r="G90" s="163" t="str">
        <f t="shared" si="14"/>
        <v>nee</v>
      </c>
      <c r="H90" s="164">
        <f t="shared" si="78"/>
        <v>0</v>
      </c>
      <c r="I90" s="164">
        <f t="shared" si="7"/>
        <v>0</v>
      </c>
      <c r="J90" s="164">
        <f t="shared" si="1"/>
        <v>415</v>
      </c>
      <c r="K90" s="168" t="str">
        <f t="shared" si="15"/>
        <v/>
      </c>
      <c r="L90" s="169"/>
      <c r="M90" s="169"/>
      <c r="N90" s="169"/>
      <c r="O90" s="169"/>
      <c r="P90" s="169"/>
      <c r="Q90" s="169"/>
      <c r="R90" s="169"/>
      <c r="S90" s="169"/>
      <c r="T90" s="169"/>
      <c r="U90" s="18">
        <v>51</v>
      </c>
      <c r="W90" s="167">
        <f t="shared" si="79"/>
        <v>0</v>
      </c>
      <c r="X90" s="167">
        <f t="shared" si="79"/>
        <v>0</v>
      </c>
      <c r="Y90" s="167">
        <f t="shared" si="79"/>
        <v>0</v>
      </c>
      <c r="Z90" s="167">
        <f t="shared" si="79"/>
        <v>0</v>
      </c>
      <c r="AA90" s="167">
        <f t="shared" si="79"/>
        <v>0</v>
      </c>
    </row>
    <row r="91" spans="1:27" s="18" customFormat="1" ht="12" x14ac:dyDescent="0.2">
      <c r="A91" s="161"/>
      <c r="B91" s="162" t="str">
        <f t="shared" ref="B91" si="119">IF(B$34="","",IF($G90="nee",B$39+7*$U91,""))</f>
        <v/>
      </c>
      <c r="C91" s="162" t="str">
        <f t="shared" si="4"/>
        <v/>
      </c>
      <c r="D91" s="162" t="str">
        <f t="shared" ref="D91:F91" si="120">IF(D$34="","",IF($G90="nee",D$39+7*$U91,""))</f>
        <v/>
      </c>
      <c r="E91" s="162" t="str">
        <f t="shared" si="120"/>
        <v/>
      </c>
      <c r="F91" s="162" t="str">
        <f t="shared" si="120"/>
        <v/>
      </c>
      <c r="G91" s="163" t="str">
        <f t="shared" si="14"/>
        <v>nee</v>
      </c>
      <c r="H91" s="164">
        <f t="shared" si="78"/>
        <v>0</v>
      </c>
      <c r="I91" s="164">
        <f t="shared" si="7"/>
        <v>0</v>
      </c>
      <c r="J91" s="164">
        <f t="shared" si="1"/>
        <v>415</v>
      </c>
      <c r="K91" s="168" t="str">
        <f t="shared" si="15"/>
        <v/>
      </c>
      <c r="L91" s="169"/>
      <c r="M91" s="169"/>
      <c r="N91" s="169"/>
      <c r="O91" s="169"/>
      <c r="P91" s="169"/>
      <c r="Q91" s="169"/>
      <c r="R91" s="169"/>
      <c r="S91" s="169"/>
      <c r="T91" s="169"/>
      <c r="U91" s="18">
        <v>52</v>
      </c>
      <c r="W91" s="167">
        <f t="shared" si="79"/>
        <v>0</v>
      </c>
      <c r="X91" s="167">
        <f t="shared" si="79"/>
        <v>0</v>
      </c>
      <c r="Y91" s="167">
        <f t="shared" si="79"/>
        <v>0</v>
      </c>
      <c r="Z91" s="167">
        <f t="shared" si="79"/>
        <v>0</v>
      </c>
      <c r="AA91" s="167">
        <f t="shared" si="79"/>
        <v>0</v>
      </c>
    </row>
    <row r="92" spans="1:27" s="18" customFormat="1" ht="12" x14ac:dyDescent="0.2">
      <c r="A92" s="161"/>
      <c r="B92" s="162" t="str">
        <f t="shared" ref="B92" si="121">IF(B$34="","",IF($G91="nee",B$39+7*$U92,""))</f>
        <v/>
      </c>
      <c r="C92" s="162" t="str">
        <f t="shared" si="4"/>
        <v/>
      </c>
      <c r="D92" s="162" t="str">
        <f t="shared" ref="D92:F92" si="122">IF(D$34="","",IF($G91="nee",D$39+7*$U92,""))</f>
        <v/>
      </c>
      <c r="E92" s="162" t="str">
        <f t="shared" si="122"/>
        <v/>
      </c>
      <c r="F92" s="162" t="str">
        <f t="shared" si="122"/>
        <v/>
      </c>
      <c r="G92" s="163" t="str">
        <f t="shared" si="14"/>
        <v>nee</v>
      </c>
      <c r="H92" s="164">
        <f t="shared" si="78"/>
        <v>0</v>
      </c>
      <c r="I92" s="164">
        <f t="shared" si="7"/>
        <v>0</v>
      </c>
      <c r="J92" s="164">
        <f t="shared" si="1"/>
        <v>415</v>
      </c>
      <c r="K92" s="168" t="str">
        <f t="shared" si="15"/>
        <v/>
      </c>
      <c r="L92" s="169"/>
      <c r="M92" s="169"/>
      <c r="N92" s="169"/>
      <c r="O92" s="169"/>
      <c r="P92" s="169"/>
      <c r="Q92" s="169"/>
      <c r="R92" s="169"/>
      <c r="S92" s="169"/>
      <c r="T92" s="169"/>
      <c r="U92" s="18">
        <v>53</v>
      </c>
      <c r="W92" s="167">
        <f t="shared" si="79"/>
        <v>0</v>
      </c>
      <c r="X92" s="167">
        <f t="shared" si="79"/>
        <v>0</v>
      </c>
      <c r="Y92" s="167">
        <f t="shared" si="79"/>
        <v>0</v>
      </c>
      <c r="Z92" s="167">
        <f t="shared" si="79"/>
        <v>0</v>
      </c>
      <c r="AA92" s="167">
        <f t="shared" si="79"/>
        <v>0</v>
      </c>
    </row>
    <row r="93" spans="1:27" s="18" customFormat="1" ht="12" x14ac:dyDescent="0.2">
      <c r="A93" s="161"/>
      <c r="B93" s="162" t="str">
        <f t="shared" ref="B93" si="123">IF(B$34="","",IF($G92="nee",B$39+7*$U93,""))</f>
        <v/>
      </c>
      <c r="C93" s="162" t="str">
        <f t="shared" si="4"/>
        <v/>
      </c>
      <c r="D93" s="162" t="str">
        <f t="shared" ref="D93:F93" si="124">IF(D$34="","",IF($G92="nee",D$39+7*$U93,""))</f>
        <v/>
      </c>
      <c r="E93" s="162" t="str">
        <f t="shared" si="124"/>
        <v/>
      </c>
      <c r="F93" s="162" t="str">
        <f t="shared" si="124"/>
        <v/>
      </c>
      <c r="G93" s="163" t="str">
        <f t="shared" si="14"/>
        <v>nee</v>
      </c>
      <c r="H93" s="164">
        <f t="shared" si="78"/>
        <v>0</v>
      </c>
      <c r="I93" s="164">
        <f t="shared" si="7"/>
        <v>0</v>
      </c>
      <c r="J93" s="164">
        <f t="shared" si="1"/>
        <v>415</v>
      </c>
      <c r="K93" s="168" t="str">
        <f t="shared" si="15"/>
        <v/>
      </c>
      <c r="L93" s="169"/>
      <c r="M93" s="169"/>
      <c r="N93" s="169"/>
      <c r="O93" s="169"/>
      <c r="P93" s="169"/>
      <c r="Q93" s="169"/>
      <c r="R93" s="169"/>
      <c r="S93" s="169"/>
      <c r="T93" s="169"/>
      <c r="U93" s="18">
        <v>54</v>
      </c>
      <c r="W93" s="167">
        <f t="shared" si="79"/>
        <v>0</v>
      </c>
      <c r="X93" s="167">
        <f t="shared" si="79"/>
        <v>0</v>
      </c>
      <c r="Y93" s="167">
        <f t="shared" si="79"/>
        <v>0</v>
      </c>
      <c r="Z93" s="167">
        <f t="shared" si="79"/>
        <v>0</v>
      </c>
      <c r="AA93" s="167">
        <f t="shared" si="79"/>
        <v>0</v>
      </c>
    </row>
    <row r="94" spans="1:27" s="18" customFormat="1" ht="12" x14ac:dyDescent="0.2">
      <c r="A94" s="161"/>
      <c r="B94" s="162" t="str">
        <f t="shared" ref="B94" si="125">IF(B$34="","",IF($G93="nee",B$39+7*$U94,""))</f>
        <v/>
      </c>
      <c r="C94" s="162" t="str">
        <f t="shared" si="4"/>
        <v/>
      </c>
      <c r="D94" s="162" t="str">
        <f t="shared" ref="D94:F94" si="126">IF(D$34="","",IF($G93="nee",D$39+7*$U94,""))</f>
        <v/>
      </c>
      <c r="E94" s="162" t="str">
        <f t="shared" si="126"/>
        <v/>
      </c>
      <c r="F94" s="162" t="str">
        <f t="shared" si="126"/>
        <v/>
      </c>
      <c r="G94" s="163" t="str">
        <f t="shared" si="14"/>
        <v>nee</v>
      </c>
      <c r="H94" s="164">
        <f t="shared" si="78"/>
        <v>0</v>
      </c>
      <c r="I94" s="164">
        <f t="shared" si="7"/>
        <v>0</v>
      </c>
      <c r="J94" s="164">
        <f t="shared" si="1"/>
        <v>415</v>
      </c>
      <c r="K94" s="168" t="str">
        <f t="shared" si="15"/>
        <v/>
      </c>
      <c r="L94" s="169"/>
      <c r="M94" s="169"/>
      <c r="N94" s="169"/>
      <c r="O94" s="169"/>
      <c r="P94" s="169"/>
      <c r="Q94" s="169"/>
      <c r="R94" s="169"/>
      <c r="S94" s="169"/>
      <c r="T94" s="169"/>
      <c r="U94" s="18">
        <v>55</v>
      </c>
      <c r="W94" s="167">
        <f t="shared" si="79"/>
        <v>0</v>
      </c>
      <c r="X94" s="167">
        <f t="shared" si="79"/>
        <v>0</v>
      </c>
      <c r="Y94" s="167">
        <f t="shared" si="79"/>
        <v>0</v>
      </c>
      <c r="Z94" s="167">
        <f t="shared" si="79"/>
        <v>0</v>
      </c>
      <c r="AA94" s="167">
        <f t="shared" si="79"/>
        <v>0</v>
      </c>
    </row>
    <row r="95" spans="1:27" s="18" customFormat="1" ht="12" x14ac:dyDescent="0.2">
      <c r="A95" s="161"/>
      <c r="B95" s="162" t="str">
        <f t="shared" ref="B95" si="127">IF(B$34="","",IF($G94="nee",B$39+7*$U95,""))</f>
        <v/>
      </c>
      <c r="C95" s="162" t="str">
        <f t="shared" si="4"/>
        <v/>
      </c>
      <c r="D95" s="162" t="str">
        <f t="shared" ref="D95:F95" si="128">IF(D$34="","",IF($G94="nee",D$39+7*$U95,""))</f>
        <v/>
      </c>
      <c r="E95" s="162" t="str">
        <f t="shared" si="128"/>
        <v/>
      </c>
      <c r="F95" s="162" t="str">
        <f t="shared" si="128"/>
        <v/>
      </c>
      <c r="G95" s="163" t="str">
        <f t="shared" si="14"/>
        <v>nee</v>
      </c>
      <c r="H95" s="164">
        <f t="shared" si="78"/>
        <v>0</v>
      </c>
      <c r="I95" s="164">
        <f t="shared" si="7"/>
        <v>0</v>
      </c>
      <c r="J95" s="164">
        <f t="shared" si="1"/>
        <v>415</v>
      </c>
      <c r="K95" s="168" t="str">
        <f t="shared" si="15"/>
        <v/>
      </c>
      <c r="L95" s="169"/>
      <c r="M95" s="169"/>
      <c r="N95" s="169"/>
      <c r="O95" s="169"/>
      <c r="P95" s="169"/>
      <c r="Q95" s="169"/>
      <c r="R95" s="169"/>
      <c r="S95" s="169"/>
      <c r="T95" s="169"/>
      <c r="U95" s="18">
        <v>56</v>
      </c>
      <c r="W95" s="167">
        <f t="shared" si="79"/>
        <v>0</v>
      </c>
      <c r="X95" s="167">
        <f t="shared" si="79"/>
        <v>0</v>
      </c>
      <c r="Y95" s="167">
        <f t="shared" si="79"/>
        <v>0</v>
      </c>
      <c r="Z95" s="167">
        <f t="shared" si="79"/>
        <v>0</v>
      </c>
      <c r="AA95" s="167">
        <f t="shared" si="79"/>
        <v>0</v>
      </c>
    </row>
    <row r="96" spans="1:27" s="18" customFormat="1" ht="12" x14ac:dyDescent="0.2">
      <c r="A96" s="161"/>
      <c r="B96" s="162" t="str">
        <f t="shared" ref="B96" si="129">IF(B$34="","",IF($G95="nee",B$39+7*$U96,""))</f>
        <v/>
      </c>
      <c r="C96" s="162" t="str">
        <f t="shared" si="4"/>
        <v/>
      </c>
      <c r="D96" s="162" t="str">
        <f t="shared" ref="D96:F96" si="130">IF(D$34="","",IF($G95="nee",D$39+7*$U96,""))</f>
        <v/>
      </c>
      <c r="E96" s="162" t="str">
        <f t="shared" si="130"/>
        <v/>
      </c>
      <c r="F96" s="162" t="str">
        <f t="shared" si="130"/>
        <v/>
      </c>
      <c r="G96" s="163" t="str">
        <f t="shared" si="14"/>
        <v>nee</v>
      </c>
      <c r="H96" s="164">
        <f t="shared" si="78"/>
        <v>0</v>
      </c>
      <c r="I96" s="164">
        <f t="shared" si="7"/>
        <v>0</v>
      </c>
      <c r="J96" s="164">
        <f t="shared" si="1"/>
        <v>415</v>
      </c>
      <c r="K96" s="168" t="str">
        <f t="shared" si="15"/>
        <v/>
      </c>
      <c r="L96" s="169"/>
      <c r="M96" s="169"/>
      <c r="N96" s="169"/>
      <c r="O96" s="169"/>
      <c r="P96" s="169"/>
      <c r="Q96" s="169"/>
      <c r="R96" s="169"/>
      <c r="S96" s="169"/>
      <c r="T96" s="169"/>
      <c r="U96" s="18">
        <v>57</v>
      </c>
      <c r="W96" s="167">
        <f t="shared" si="79"/>
        <v>0</v>
      </c>
      <c r="X96" s="167">
        <f t="shared" si="79"/>
        <v>0</v>
      </c>
      <c r="Y96" s="167">
        <f t="shared" si="79"/>
        <v>0</v>
      </c>
      <c r="Z96" s="167">
        <f t="shared" si="79"/>
        <v>0</v>
      </c>
      <c r="AA96" s="167">
        <f t="shared" si="79"/>
        <v>0</v>
      </c>
    </row>
    <row r="97" spans="1:28" s="18" customFormat="1" ht="12" x14ac:dyDescent="0.2">
      <c r="A97" s="161"/>
      <c r="B97" s="162" t="str">
        <f t="shared" ref="B97" si="131">IF(B$34="","",IF($G96="nee",B$39+7*$U97,""))</f>
        <v/>
      </c>
      <c r="C97" s="162" t="str">
        <f t="shared" si="4"/>
        <v/>
      </c>
      <c r="D97" s="162" t="str">
        <f t="shared" ref="D97:F97" si="132">IF(D$34="","",IF($G96="nee",D$39+7*$U97,""))</f>
        <v/>
      </c>
      <c r="E97" s="162" t="str">
        <f t="shared" si="132"/>
        <v/>
      </c>
      <c r="F97" s="162" t="str">
        <f t="shared" si="132"/>
        <v/>
      </c>
      <c r="G97" s="163" t="str">
        <f t="shared" si="14"/>
        <v>nee</v>
      </c>
      <c r="H97" s="164">
        <f t="shared" si="78"/>
        <v>0</v>
      </c>
      <c r="I97" s="164">
        <f t="shared" si="7"/>
        <v>0</v>
      </c>
      <c r="J97" s="164">
        <f t="shared" si="1"/>
        <v>415</v>
      </c>
      <c r="K97" s="168" t="str">
        <f t="shared" si="15"/>
        <v/>
      </c>
      <c r="L97" s="169"/>
      <c r="M97" s="169"/>
      <c r="N97" s="169"/>
      <c r="O97" s="169"/>
      <c r="P97" s="169"/>
      <c r="Q97" s="169"/>
      <c r="R97" s="169"/>
      <c r="S97" s="169"/>
      <c r="T97" s="169"/>
      <c r="U97" s="18">
        <v>58</v>
      </c>
      <c r="W97" s="167">
        <f t="shared" si="79"/>
        <v>0</v>
      </c>
      <c r="X97" s="167">
        <f t="shared" si="79"/>
        <v>0</v>
      </c>
      <c r="Y97" s="167">
        <f t="shared" si="79"/>
        <v>0</v>
      </c>
      <c r="Z97" s="167">
        <f t="shared" si="79"/>
        <v>0</v>
      </c>
      <c r="AA97" s="167">
        <f t="shared" si="79"/>
        <v>0</v>
      </c>
    </row>
    <row r="98" spans="1:28" s="18" customFormat="1" ht="12" x14ac:dyDescent="0.2">
      <c r="A98" s="161"/>
      <c r="B98" s="162" t="str">
        <f t="shared" ref="B98" si="133">IF(B$34="","",IF($G97="nee",B$39+7*$U98,""))</f>
        <v/>
      </c>
      <c r="C98" s="162" t="str">
        <f t="shared" si="4"/>
        <v/>
      </c>
      <c r="D98" s="162" t="str">
        <f t="shared" ref="D98:F98" si="134">IF(D$34="","",IF($G97="nee",D$39+7*$U98,""))</f>
        <v/>
      </c>
      <c r="E98" s="162" t="str">
        <f t="shared" si="134"/>
        <v/>
      </c>
      <c r="F98" s="162" t="str">
        <f t="shared" si="134"/>
        <v/>
      </c>
      <c r="G98" s="163" t="str">
        <f t="shared" si="14"/>
        <v>nee</v>
      </c>
      <c r="H98" s="164">
        <f t="shared" si="78"/>
        <v>0</v>
      </c>
      <c r="I98" s="164">
        <f t="shared" si="7"/>
        <v>0</v>
      </c>
      <c r="J98" s="164">
        <f t="shared" si="1"/>
        <v>415</v>
      </c>
      <c r="K98" s="168" t="str">
        <f t="shared" si="15"/>
        <v/>
      </c>
      <c r="L98" s="169"/>
      <c r="M98" s="169"/>
      <c r="N98" s="169"/>
      <c r="O98" s="169"/>
      <c r="P98" s="169"/>
      <c r="Q98" s="169"/>
      <c r="R98" s="169"/>
      <c r="S98" s="169"/>
      <c r="T98" s="169"/>
      <c r="U98" s="18">
        <v>59</v>
      </c>
      <c r="W98" s="167">
        <f t="shared" si="79"/>
        <v>0</v>
      </c>
      <c r="X98" s="167">
        <f t="shared" si="79"/>
        <v>0</v>
      </c>
      <c r="Y98" s="167">
        <f t="shared" si="79"/>
        <v>0</v>
      </c>
      <c r="Z98" s="167">
        <f t="shared" si="79"/>
        <v>0</v>
      </c>
      <c r="AA98" s="167">
        <f t="shared" si="79"/>
        <v>0</v>
      </c>
    </row>
    <row r="99" spans="1:28" s="18" customFormat="1" ht="12" x14ac:dyDescent="0.2">
      <c r="A99" s="161"/>
      <c r="B99" s="162" t="str">
        <f t="shared" ref="B99" si="135">IF(B$34="","",IF($G98="nee",B$39+7*$U99,""))</f>
        <v/>
      </c>
      <c r="C99" s="162" t="str">
        <f t="shared" si="4"/>
        <v/>
      </c>
      <c r="D99" s="162" t="str">
        <f t="shared" ref="D99:F99" si="136">IF(D$34="","",IF($G98="nee",D$39+7*$U99,""))</f>
        <v/>
      </c>
      <c r="E99" s="162" t="str">
        <f t="shared" si="136"/>
        <v/>
      </c>
      <c r="F99" s="162" t="str">
        <f t="shared" si="136"/>
        <v/>
      </c>
      <c r="G99" s="163" t="str">
        <f t="shared" si="14"/>
        <v>nee</v>
      </c>
      <c r="H99" s="164">
        <f t="shared" si="78"/>
        <v>0</v>
      </c>
      <c r="I99" s="164">
        <f t="shared" si="7"/>
        <v>0</v>
      </c>
      <c r="J99" s="164">
        <f t="shared" si="1"/>
        <v>415</v>
      </c>
      <c r="K99" s="168" t="str">
        <f t="shared" si="15"/>
        <v/>
      </c>
      <c r="L99" s="169"/>
      <c r="M99" s="169"/>
      <c r="N99" s="169"/>
      <c r="O99" s="169"/>
      <c r="P99" s="169"/>
      <c r="Q99" s="169"/>
      <c r="R99" s="169"/>
      <c r="S99" s="169"/>
      <c r="T99" s="169"/>
      <c r="U99" s="18">
        <v>60</v>
      </c>
      <c r="W99" s="167">
        <f t="shared" si="79"/>
        <v>0</v>
      </c>
      <c r="X99" s="167">
        <f t="shared" si="79"/>
        <v>0</v>
      </c>
      <c r="Y99" s="167">
        <f t="shared" si="79"/>
        <v>0</v>
      </c>
      <c r="Z99" s="167">
        <f t="shared" si="79"/>
        <v>0</v>
      </c>
      <c r="AA99" s="167">
        <f t="shared" si="79"/>
        <v>0</v>
      </c>
    </row>
    <row r="100" spans="1:28" s="18" customFormat="1" ht="12" x14ac:dyDescent="0.2">
      <c r="A100" s="161"/>
      <c r="B100" s="162" t="str">
        <f t="shared" ref="B100" si="137">IF(B$34="","",IF($G99="nee",B$39+7*$U100,""))</f>
        <v/>
      </c>
      <c r="C100" s="162" t="str">
        <f t="shared" si="4"/>
        <v/>
      </c>
      <c r="D100" s="162" t="str">
        <f t="shared" ref="D100:F100" si="138">IF(D$34="","",IF($G99="nee",D$39+7*$U100,""))</f>
        <v/>
      </c>
      <c r="E100" s="162" t="str">
        <f t="shared" si="138"/>
        <v/>
      </c>
      <c r="F100" s="162" t="str">
        <f t="shared" si="138"/>
        <v/>
      </c>
      <c r="G100" s="163" t="str">
        <f t="shared" si="14"/>
        <v>nee</v>
      </c>
      <c r="H100" s="164">
        <f t="shared" si="78"/>
        <v>0</v>
      </c>
      <c r="I100" s="164">
        <f t="shared" si="7"/>
        <v>0</v>
      </c>
      <c r="J100" s="164">
        <f t="shared" si="1"/>
        <v>415</v>
      </c>
      <c r="K100" s="168" t="str">
        <f t="shared" si="15"/>
        <v/>
      </c>
      <c r="L100" s="169"/>
      <c r="M100" s="169"/>
      <c r="N100" s="169"/>
      <c r="O100" s="169"/>
      <c r="P100" s="169"/>
      <c r="Q100" s="169"/>
      <c r="R100" s="169"/>
      <c r="S100" s="169"/>
      <c r="T100" s="169"/>
      <c r="U100" s="18">
        <v>61</v>
      </c>
      <c r="W100" s="167">
        <f t="shared" si="79"/>
        <v>0</v>
      </c>
      <c r="X100" s="167">
        <f t="shared" si="79"/>
        <v>0</v>
      </c>
      <c r="Y100" s="167">
        <f t="shared" si="79"/>
        <v>0</v>
      </c>
      <c r="Z100" s="167">
        <f t="shared" si="79"/>
        <v>0</v>
      </c>
      <c r="AA100" s="167">
        <f t="shared" si="79"/>
        <v>0</v>
      </c>
    </row>
    <row r="101" spans="1:28" s="18" customFormat="1" ht="12" x14ac:dyDescent="0.2">
      <c r="A101" s="161"/>
      <c r="B101" s="162" t="str">
        <f t="shared" ref="B101" si="139">IF(B$34="","",IF($G100="nee",B$39+7*$U101,""))</f>
        <v/>
      </c>
      <c r="C101" s="162" t="str">
        <f t="shared" si="4"/>
        <v/>
      </c>
      <c r="D101" s="162" t="str">
        <f t="shared" ref="D101:F101" si="140">IF(D$34="","",IF($G100="nee",D$39+7*$U101,""))</f>
        <v/>
      </c>
      <c r="E101" s="162" t="str">
        <f t="shared" si="140"/>
        <v/>
      </c>
      <c r="F101" s="162" t="str">
        <f t="shared" si="140"/>
        <v/>
      </c>
      <c r="G101" s="163" t="str">
        <f t="shared" si="14"/>
        <v>nee</v>
      </c>
      <c r="H101" s="164">
        <f t="shared" si="78"/>
        <v>0</v>
      </c>
      <c r="I101" s="164">
        <f t="shared" si="7"/>
        <v>0</v>
      </c>
      <c r="J101" s="164">
        <f t="shared" si="1"/>
        <v>415</v>
      </c>
      <c r="K101" s="168" t="str">
        <f t="shared" si="15"/>
        <v/>
      </c>
      <c r="L101" s="169"/>
      <c r="M101" s="169"/>
      <c r="N101" s="169"/>
      <c r="O101" s="169"/>
      <c r="P101" s="169"/>
      <c r="Q101" s="169"/>
      <c r="R101" s="169"/>
      <c r="S101" s="169"/>
      <c r="T101" s="169"/>
      <c r="U101" s="18">
        <v>62</v>
      </c>
      <c r="W101" s="167">
        <f t="shared" si="79"/>
        <v>0</v>
      </c>
      <c r="X101" s="167">
        <f t="shared" si="79"/>
        <v>0</v>
      </c>
      <c r="Y101" s="167">
        <f t="shared" si="79"/>
        <v>0</v>
      </c>
      <c r="Z101" s="167">
        <f t="shared" si="79"/>
        <v>0</v>
      </c>
      <c r="AA101" s="167">
        <f t="shared" si="79"/>
        <v>0</v>
      </c>
    </row>
    <row r="102" spans="1:28" s="18" customFormat="1" ht="12" x14ac:dyDescent="0.2">
      <c r="A102" s="161"/>
      <c r="B102" s="162" t="str">
        <f t="shared" ref="B102" si="141">IF(B$34="","",IF($G101="nee",B$39+7*$U102,""))</f>
        <v/>
      </c>
      <c r="C102" s="162" t="str">
        <f t="shared" si="4"/>
        <v/>
      </c>
      <c r="D102" s="162" t="str">
        <f t="shared" ref="D102:F102" si="142">IF(D$34="","",IF($G101="nee",D$39+7*$U102,""))</f>
        <v/>
      </c>
      <c r="E102" s="162" t="str">
        <f t="shared" si="142"/>
        <v/>
      </c>
      <c r="F102" s="162" t="str">
        <f t="shared" si="142"/>
        <v/>
      </c>
      <c r="G102" s="163" t="str">
        <f t="shared" si="14"/>
        <v>nee</v>
      </c>
      <c r="H102" s="164">
        <f t="shared" si="78"/>
        <v>0</v>
      </c>
      <c r="I102" s="164">
        <f t="shared" si="7"/>
        <v>0</v>
      </c>
      <c r="J102" s="164">
        <f t="shared" si="1"/>
        <v>415</v>
      </c>
      <c r="K102" s="168" t="str">
        <f t="shared" si="15"/>
        <v/>
      </c>
      <c r="L102" s="169"/>
      <c r="M102" s="169"/>
      <c r="N102" s="169"/>
      <c r="O102" s="169"/>
      <c r="P102" s="169"/>
      <c r="Q102" s="169"/>
      <c r="R102" s="169"/>
      <c r="S102" s="169"/>
      <c r="T102" s="169"/>
      <c r="U102" s="18">
        <v>63</v>
      </c>
      <c r="W102" s="167">
        <f t="shared" si="79"/>
        <v>0</v>
      </c>
      <c r="X102" s="167">
        <f t="shared" si="79"/>
        <v>0</v>
      </c>
      <c r="Y102" s="167">
        <f t="shared" si="79"/>
        <v>0</v>
      </c>
      <c r="Z102" s="167">
        <f t="shared" si="79"/>
        <v>0</v>
      </c>
      <c r="AA102" s="167">
        <f t="shared" si="79"/>
        <v>0</v>
      </c>
    </row>
    <row r="103" spans="1:28" s="18" customFormat="1" ht="12" x14ac:dyDescent="0.2">
      <c r="A103" s="161"/>
      <c r="B103" s="162" t="str">
        <f t="shared" ref="B103" si="143">IF(B$34="","",IF($G102="nee",B$39+7*$U103,""))</f>
        <v/>
      </c>
      <c r="C103" s="162" t="str">
        <f t="shared" si="4"/>
        <v/>
      </c>
      <c r="D103" s="162" t="str">
        <f t="shared" ref="D103:F103" si="144">IF(D$34="","",IF($G102="nee",D$39+7*$U103,""))</f>
        <v/>
      </c>
      <c r="E103" s="162" t="str">
        <f t="shared" si="144"/>
        <v/>
      </c>
      <c r="F103" s="162" t="str">
        <f t="shared" si="144"/>
        <v/>
      </c>
      <c r="G103" s="163" t="str">
        <f t="shared" si="14"/>
        <v>nee</v>
      </c>
      <c r="H103" s="164">
        <f t="shared" si="78"/>
        <v>0</v>
      </c>
      <c r="I103" s="164">
        <f t="shared" si="7"/>
        <v>0</v>
      </c>
      <c r="J103" s="164">
        <f>$H$31-I103</f>
        <v>415</v>
      </c>
      <c r="K103" s="168" t="str">
        <f t="shared" si="15"/>
        <v/>
      </c>
      <c r="L103" s="169"/>
      <c r="M103" s="169"/>
      <c r="N103" s="169"/>
      <c r="O103" s="169"/>
      <c r="P103" s="169"/>
      <c r="Q103" s="169"/>
      <c r="R103" s="169"/>
      <c r="S103" s="169"/>
      <c r="T103" s="169"/>
      <c r="U103" s="18">
        <v>64</v>
      </c>
      <c r="W103" s="167">
        <f t="shared" ref="W103:AA134" si="145">IF(B103&lt;&gt;"",B$34,0)</f>
        <v>0</v>
      </c>
      <c r="X103" s="167">
        <f t="shared" si="145"/>
        <v>0</v>
      </c>
      <c r="Y103" s="167">
        <f t="shared" si="145"/>
        <v>0</v>
      </c>
      <c r="Z103" s="167">
        <f t="shared" si="145"/>
        <v>0</v>
      </c>
      <c r="AA103" s="167">
        <f t="shared" si="145"/>
        <v>0</v>
      </c>
    </row>
    <row r="104" spans="1:28" s="18" customFormat="1" ht="12" x14ac:dyDescent="0.2">
      <c r="A104" s="161"/>
      <c r="B104" s="162" t="str">
        <f t="shared" ref="B104:F119" si="146">IF(B$34="","",IF($G103="nee",B$39+7*$U104,""))</f>
        <v/>
      </c>
      <c r="C104" s="162" t="str">
        <f t="shared" si="146"/>
        <v/>
      </c>
      <c r="D104" s="162" t="str">
        <f t="shared" si="146"/>
        <v/>
      </c>
      <c r="E104" s="162" t="str">
        <f t="shared" si="146"/>
        <v/>
      </c>
      <c r="F104" s="162" t="str">
        <f t="shared" si="146"/>
        <v/>
      </c>
      <c r="G104" s="163" t="str">
        <f t="shared" si="14"/>
        <v>nee</v>
      </c>
      <c r="H104" s="164">
        <f t="shared" si="78"/>
        <v>0</v>
      </c>
      <c r="I104" s="164">
        <f>I103+H104</f>
        <v>0</v>
      </c>
      <c r="J104" s="164">
        <f>$H$31-I104</f>
        <v>415</v>
      </c>
      <c r="K104" s="168" t="str">
        <f t="shared" si="15"/>
        <v/>
      </c>
      <c r="L104" s="169"/>
      <c r="M104" s="169"/>
      <c r="N104" s="169"/>
      <c r="O104" s="169"/>
      <c r="P104" s="169"/>
      <c r="Q104" s="169"/>
      <c r="R104" s="169"/>
      <c r="S104" s="169"/>
      <c r="T104" s="169"/>
      <c r="U104" s="18">
        <v>65</v>
      </c>
      <c r="W104" s="167">
        <f t="shared" si="145"/>
        <v>0</v>
      </c>
      <c r="X104" s="167">
        <f t="shared" si="145"/>
        <v>0</v>
      </c>
      <c r="Y104" s="167">
        <f t="shared" si="145"/>
        <v>0</v>
      </c>
      <c r="Z104" s="167">
        <f t="shared" si="145"/>
        <v>0</v>
      </c>
      <c r="AA104" s="167">
        <f t="shared" si="145"/>
        <v>0</v>
      </c>
    </row>
    <row r="105" spans="1:28" s="18" customFormat="1" ht="12" x14ac:dyDescent="0.2">
      <c r="A105" s="161"/>
      <c r="B105" s="162" t="str">
        <f t="shared" ref="B105" si="147">IF(B$34="","",IF($G104="nee",B$39+7*$U105,""))</f>
        <v/>
      </c>
      <c r="C105" s="162" t="str">
        <f t="shared" si="146"/>
        <v/>
      </c>
      <c r="D105" s="162" t="str">
        <f t="shared" si="146"/>
        <v/>
      </c>
      <c r="E105" s="162" t="str">
        <f t="shared" si="146"/>
        <v/>
      </c>
      <c r="F105" s="162" t="str">
        <f t="shared" si="146"/>
        <v/>
      </c>
      <c r="G105" s="163" t="str">
        <f t="shared" ref="G105:G142" si="148">IF(G104="nee","nee",IF(G104="ja","n.v.t.",IF(G104="n.v.t.","n.v.t.","")))</f>
        <v>nee</v>
      </c>
      <c r="H105" s="164">
        <f t="shared" si="78"/>
        <v>0</v>
      </c>
      <c r="I105" s="164">
        <f t="shared" ref="I105:I142" si="149">I104+H105</f>
        <v>0</v>
      </c>
      <c r="J105" s="164">
        <f t="shared" ref="J105:J142" si="150">$H$31-I105</f>
        <v>415</v>
      </c>
      <c r="K105" s="168" t="str">
        <f t="shared" si="15"/>
        <v/>
      </c>
      <c r="L105" s="169"/>
      <c r="M105" s="169"/>
      <c r="N105" s="169"/>
      <c r="O105" s="169"/>
      <c r="P105" s="169"/>
      <c r="Q105" s="169"/>
      <c r="R105" s="169"/>
      <c r="S105" s="169"/>
      <c r="T105" s="169"/>
      <c r="U105" s="18">
        <v>66</v>
      </c>
      <c r="W105" s="167">
        <f t="shared" si="145"/>
        <v>0</v>
      </c>
      <c r="X105" s="167">
        <f t="shared" si="145"/>
        <v>0</v>
      </c>
      <c r="Y105" s="167">
        <f t="shared" si="145"/>
        <v>0</v>
      </c>
      <c r="Z105" s="167">
        <f t="shared" si="145"/>
        <v>0</v>
      </c>
      <c r="AA105" s="167">
        <f t="shared" si="145"/>
        <v>0</v>
      </c>
    </row>
    <row r="106" spans="1:28" s="18" customFormat="1" ht="12" x14ac:dyDescent="0.2">
      <c r="A106" s="161"/>
      <c r="B106" s="162" t="str">
        <f t="shared" ref="B106" si="151">IF(B$34="","",IF($G105="nee",B$39+7*$U106,""))</f>
        <v/>
      </c>
      <c r="C106" s="162" t="str">
        <f t="shared" si="146"/>
        <v/>
      </c>
      <c r="D106" s="162" t="str">
        <f t="shared" si="146"/>
        <v/>
      </c>
      <c r="E106" s="162" t="str">
        <f t="shared" si="146"/>
        <v/>
      </c>
      <c r="F106" s="162" t="str">
        <f t="shared" si="146"/>
        <v/>
      </c>
      <c r="G106" s="163" t="str">
        <f t="shared" si="148"/>
        <v>nee</v>
      </c>
      <c r="H106" s="164">
        <f t="shared" si="78"/>
        <v>0</v>
      </c>
      <c r="I106" s="164">
        <f t="shared" si="149"/>
        <v>0</v>
      </c>
      <c r="J106" s="164">
        <f t="shared" si="150"/>
        <v>415</v>
      </c>
      <c r="K106" s="168" t="str">
        <f t="shared" si="15"/>
        <v/>
      </c>
      <c r="L106" s="169"/>
      <c r="M106" s="169"/>
      <c r="N106" s="169"/>
      <c r="O106" s="169"/>
      <c r="P106" s="169"/>
      <c r="Q106" s="169"/>
      <c r="R106" s="169"/>
      <c r="S106" s="169"/>
      <c r="T106" s="169"/>
      <c r="U106" s="18">
        <v>67</v>
      </c>
      <c r="W106" s="167">
        <f t="shared" si="145"/>
        <v>0</v>
      </c>
      <c r="X106" s="167">
        <f t="shared" si="145"/>
        <v>0</v>
      </c>
      <c r="Y106" s="167">
        <f t="shared" si="145"/>
        <v>0</v>
      </c>
      <c r="Z106" s="167">
        <f t="shared" si="145"/>
        <v>0</v>
      </c>
      <c r="AA106" s="167">
        <f t="shared" si="145"/>
        <v>0</v>
      </c>
    </row>
    <row r="107" spans="1:28" s="18" customFormat="1" ht="12" x14ac:dyDescent="0.2">
      <c r="A107" s="161"/>
      <c r="B107" s="162" t="str">
        <f t="shared" ref="B107" si="152">IF(B$34="","",IF($G106="nee",B$39+7*$U107,""))</f>
        <v/>
      </c>
      <c r="C107" s="162" t="str">
        <f t="shared" si="146"/>
        <v/>
      </c>
      <c r="D107" s="162" t="str">
        <f t="shared" si="146"/>
        <v/>
      </c>
      <c r="E107" s="162" t="str">
        <f t="shared" si="146"/>
        <v/>
      </c>
      <c r="F107" s="162" t="str">
        <f t="shared" si="146"/>
        <v/>
      </c>
      <c r="G107" s="163" t="str">
        <f t="shared" si="148"/>
        <v>nee</v>
      </c>
      <c r="H107" s="164">
        <f t="shared" si="78"/>
        <v>0</v>
      </c>
      <c r="I107" s="164">
        <f t="shared" si="149"/>
        <v>0</v>
      </c>
      <c r="J107" s="164">
        <f t="shared" si="150"/>
        <v>415</v>
      </c>
      <c r="K107" s="168" t="str">
        <f t="shared" si="15"/>
        <v/>
      </c>
      <c r="L107" s="169"/>
      <c r="M107" s="169"/>
      <c r="N107" s="169"/>
      <c r="O107" s="169"/>
      <c r="P107" s="169"/>
      <c r="Q107" s="169"/>
      <c r="R107" s="169"/>
      <c r="S107" s="169"/>
      <c r="T107" s="169"/>
      <c r="U107" s="18">
        <v>68</v>
      </c>
      <c r="W107" s="167">
        <f t="shared" si="145"/>
        <v>0</v>
      </c>
      <c r="X107" s="167">
        <f t="shared" si="145"/>
        <v>0</v>
      </c>
      <c r="Y107" s="167">
        <f t="shared" si="145"/>
        <v>0</v>
      </c>
      <c r="Z107" s="167">
        <f t="shared" si="145"/>
        <v>0</v>
      </c>
      <c r="AA107" s="167">
        <f t="shared" si="145"/>
        <v>0</v>
      </c>
    </row>
    <row r="108" spans="1:28" s="18" customFormat="1" ht="12" x14ac:dyDescent="0.2">
      <c r="A108" s="161"/>
      <c r="B108" s="162" t="str">
        <f t="shared" ref="B108" si="153">IF(B$34="","",IF($G107="nee",B$39+7*$U108,""))</f>
        <v/>
      </c>
      <c r="C108" s="162" t="str">
        <f t="shared" si="146"/>
        <v/>
      </c>
      <c r="D108" s="162" t="str">
        <f t="shared" si="146"/>
        <v/>
      </c>
      <c r="E108" s="162" t="str">
        <f t="shared" si="146"/>
        <v/>
      </c>
      <c r="F108" s="162" t="str">
        <f t="shared" si="146"/>
        <v/>
      </c>
      <c r="G108" s="163" t="str">
        <f t="shared" si="148"/>
        <v>nee</v>
      </c>
      <c r="H108" s="164">
        <f t="shared" si="78"/>
        <v>0</v>
      </c>
      <c r="I108" s="164">
        <f t="shared" si="149"/>
        <v>0</v>
      </c>
      <c r="J108" s="164">
        <f t="shared" si="150"/>
        <v>415</v>
      </c>
      <c r="K108" s="168" t="str">
        <f t="shared" si="15"/>
        <v/>
      </c>
      <c r="L108" s="169"/>
      <c r="M108" s="169"/>
      <c r="N108" s="169"/>
      <c r="O108" s="169"/>
      <c r="P108" s="169"/>
      <c r="Q108" s="169"/>
      <c r="R108" s="169"/>
      <c r="S108" s="169"/>
      <c r="T108" s="169"/>
      <c r="U108" s="18">
        <v>69</v>
      </c>
      <c r="W108" s="167">
        <f t="shared" si="145"/>
        <v>0</v>
      </c>
      <c r="X108" s="167">
        <f t="shared" si="145"/>
        <v>0</v>
      </c>
      <c r="Y108" s="167">
        <f t="shared" si="145"/>
        <v>0</v>
      </c>
      <c r="Z108" s="167">
        <f t="shared" si="145"/>
        <v>0</v>
      </c>
      <c r="AA108" s="167">
        <f t="shared" si="145"/>
        <v>0</v>
      </c>
    </row>
    <row r="109" spans="1:28" s="18" customFormat="1" ht="12" x14ac:dyDescent="0.2">
      <c r="A109" s="161"/>
      <c r="B109" s="162" t="str">
        <f t="shared" ref="B109" si="154">IF(B$34="","",IF($G108="nee",B$39+7*$U109,""))</f>
        <v/>
      </c>
      <c r="C109" s="162" t="str">
        <f t="shared" si="146"/>
        <v/>
      </c>
      <c r="D109" s="162" t="str">
        <f t="shared" si="146"/>
        <v/>
      </c>
      <c r="E109" s="162" t="str">
        <f t="shared" si="146"/>
        <v/>
      </c>
      <c r="F109" s="162" t="str">
        <f t="shared" si="146"/>
        <v/>
      </c>
      <c r="G109" s="163" t="str">
        <f t="shared" si="148"/>
        <v>nee</v>
      </c>
      <c r="H109" s="164">
        <f t="shared" si="78"/>
        <v>0</v>
      </c>
      <c r="I109" s="164">
        <f t="shared" si="149"/>
        <v>0</v>
      </c>
      <c r="J109" s="164">
        <f t="shared" si="150"/>
        <v>415</v>
      </c>
      <c r="K109" s="168" t="str">
        <f t="shared" si="15"/>
        <v/>
      </c>
      <c r="L109" s="169"/>
      <c r="M109" s="169"/>
      <c r="N109" s="169"/>
      <c r="O109" s="169"/>
      <c r="P109" s="169"/>
      <c r="Q109" s="169"/>
      <c r="R109" s="169"/>
      <c r="S109" s="169"/>
      <c r="T109" s="169"/>
      <c r="U109" s="18">
        <v>70</v>
      </c>
      <c r="W109" s="167">
        <f t="shared" si="145"/>
        <v>0</v>
      </c>
      <c r="X109" s="167">
        <f t="shared" si="145"/>
        <v>0</v>
      </c>
      <c r="Y109" s="167">
        <f t="shared" si="145"/>
        <v>0</v>
      </c>
      <c r="Z109" s="167">
        <f t="shared" si="145"/>
        <v>0</v>
      </c>
      <c r="AA109" s="167">
        <f t="shared" si="145"/>
        <v>0</v>
      </c>
    </row>
    <row r="110" spans="1:28" s="18" customFormat="1" ht="12" x14ac:dyDescent="0.2">
      <c r="A110" s="161"/>
      <c r="B110" s="162" t="str">
        <f t="shared" ref="B110" si="155">IF(B$34="","",IF($G109="nee",B$39+7*$U110,""))</f>
        <v/>
      </c>
      <c r="C110" s="162" t="str">
        <f t="shared" si="146"/>
        <v/>
      </c>
      <c r="D110" s="162" t="str">
        <f t="shared" si="146"/>
        <v/>
      </c>
      <c r="E110" s="162" t="str">
        <f t="shared" si="146"/>
        <v/>
      </c>
      <c r="F110" s="162" t="str">
        <f t="shared" si="146"/>
        <v/>
      </c>
      <c r="G110" s="163" t="str">
        <f t="shared" si="148"/>
        <v>nee</v>
      </c>
      <c r="H110" s="164">
        <f t="shared" si="78"/>
        <v>0</v>
      </c>
      <c r="I110" s="164">
        <f t="shared" si="149"/>
        <v>0</v>
      </c>
      <c r="J110" s="164">
        <f t="shared" si="150"/>
        <v>415</v>
      </c>
      <c r="K110" s="168" t="str">
        <f t="shared" ref="K110:K142" si="156">IF(J110&lt;0,"U neemt te veel uren op","")</f>
        <v/>
      </c>
      <c r="L110" s="169"/>
      <c r="M110" s="169"/>
      <c r="N110" s="169"/>
      <c r="O110" s="169"/>
      <c r="P110" s="169"/>
      <c r="Q110" s="169"/>
      <c r="R110" s="169"/>
      <c r="S110" s="169"/>
      <c r="T110" s="169"/>
      <c r="U110" s="18">
        <v>71</v>
      </c>
      <c r="W110" s="167">
        <f t="shared" si="145"/>
        <v>0</v>
      </c>
      <c r="X110" s="167">
        <f t="shared" si="145"/>
        <v>0</v>
      </c>
      <c r="Y110" s="167">
        <f t="shared" si="145"/>
        <v>0</v>
      </c>
      <c r="Z110" s="167">
        <f t="shared" si="145"/>
        <v>0</v>
      </c>
      <c r="AA110" s="167">
        <f t="shared" si="145"/>
        <v>0</v>
      </c>
      <c r="AB110" s="170" t="s">
        <v>99</v>
      </c>
    </row>
    <row r="111" spans="1:28" s="18" customFormat="1" ht="12" x14ac:dyDescent="0.2">
      <c r="A111" s="161"/>
      <c r="B111" s="162" t="str">
        <f t="shared" ref="B111" si="157">IF(B$34="","",IF($G110="nee",B$39+7*$U111,""))</f>
        <v/>
      </c>
      <c r="C111" s="162" t="str">
        <f t="shared" si="146"/>
        <v/>
      </c>
      <c r="D111" s="162" t="str">
        <f t="shared" si="146"/>
        <v/>
      </c>
      <c r="E111" s="162" t="str">
        <f t="shared" si="146"/>
        <v/>
      </c>
      <c r="F111" s="162" t="str">
        <f t="shared" si="146"/>
        <v/>
      </c>
      <c r="G111" s="163" t="str">
        <f t="shared" si="148"/>
        <v>nee</v>
      </c>
      <c r="H111" s="164">
        <f t="shared" si="78"/>
        <v>0</v>
      </c>
      <c r="I111" s="164">
        <f t="shared" si="149"/>
        <v>0</v>
      </c>
      <c r="J111" s="164">
        <f t="shared" si="150"/>
        <v>415</v>
      </c>
      <c r="K111" s="168" t="str">
        <f t="shared" si="156"/>
        <v/>
      </c>
      <c r="L111" s="169"/>
      <c r="M111" s="169"/>
      <c r="N111" s="169"/>
      <c r="O111" s="169"/>
      <c r="P111" s="169"/>
      <c r="Q111" s="169"/>
      <c r="R111" s="169"/>
      <c r="S111" s="169"/>
      <c r="T111" s="169"/>
      <c r="U111" s="18">
        <v>72</v>
      </c>
      <c r="W111" s="167">
        <f t="shared" si="145"/>
        <v>0</v>
      </c>
      <c r="X111" s="167">
        <f t="shared" si="145"/>
        <v>0</v>
      </c>
      <c r="Y111" s="167">
        <f t="shared" si="145"/>
        <v>0</v>
      </c>
      <c r="Z111" s="167">
        <f t="shared" si="145"/>
        <v>0</v>
      </c>
      <c r="AA111" s="167">
        <f t="shared" si="145"/>
        <v>0</v>
      </c>
      <c r="AB111" s="171"/>
    </row>
    <row r="112" spans="1:28" s="18" customFormat="1" ht="12" x14ac:dyDescent="0.2">
      <c r="A112" s="161"/>
      <c r="B112" s="162" t="str">
        <f t="shared" ref="B112" si="158">IF(B$34="","",IF($G111="nee",B$39+7*$U112,""))</f>
        <v/>
      </c>
      <c r="C112" s="162" t="str">
        <f t="shared" si="146"/>
        <v/>
      </c>
      <c r="D112" s="162" t="str">
        <f t="shared" si="146"/>
        <v/>
      </c>
      <c r="E112" s="162" t="str">
        <f t="shared" si="146"/>
        <v/>
      </c>
      <c r="F112" s="162" t="str">
        <f t="shared" si="146"/>
        <v/>
      </c>
      <c r="G112" s="163" t="str">
        <f t="shared" si="148"/>
        <v>nee</v>
      </c>
      <c r="H112" s="164">
        <f t="shared" si="78"/>
        <v>0</v>
      </c>
      <c r="I112" s="164">
        <f t="shared" si="149"/>
        <v>0</v>
      </c>
      <c r="J112" s="164">
        <f t="shared" si="150"/>
        <v>415</v>
      </c>
      <c r="K112" s="168" t="str">
        <f t="shared" si="156"/>
        <v/>
      </c>
      <c r="L112" s="169"/>
      <c r="M112" s="169"/>
      <c r="N112" s="169"/>
      <c r="O112" s="169"/>
      <c r="P112" s="169"/>
      <c r="Q112" s="169"/>
      <c r="R112" s="169"/>
      <c r="S112" s="169"/>
      <c r="T112" s="169"/>
      <c r="U112" s="18">
        <v>73</v>
      </c>
      <c r="W112" s="167">
        <f t="shared" si="145"/>
        <v>0</v>
      </c>
      <c r="X112" s="167">
        <f t="shared" si="145"/>
        <v>0</v>
      </c>
      <c r="Y112" s="167">
        <f t="shared" si="145"/>
        <v>0</v>
      </c>
      <c r="Z112" s="167">
        <f t="shared" si="145"/>
        <v>0</v>
      </c>
      <c r="AA112" s="167">
        <f t="shared" si="145"/>
        <v>0</v>
      </c>
      <c r="AB112" s="172">
        <f>AA111+AA112</f>
        <v>0</v>
      </c>
    </row>
    <row r="113" spans="1:27" s="18" customFormat="1" ht="12" x14ac:dyDescent="0.2">
      <c r="A113" s="161"/>
      <c r="B113" s="162" t="str">
        <f t="shared" ref="B113" si="159">IF(B$34="","",IF($G112="nee",B$39+7*$U113,""))</f>
        <v/>
      </c>
      <c r="C113" s="162" t="str">
        <f t="shared" si="146"/>
        <v/>
      </c>
      <c r="D113" s="162" t="str">
        <f t="shared" si="146"/>
        <v/>
      </c>
      <c r="E113" s="162" t="str">
        <f t="shared" si="146"/>
        <v/>
      </c>
      <c r="F113" s="162" t="str">
        <f t="shared" si="146"/>
        <v/>
      </c>
      <c r="G113" s="163" t="str">
        <f t="shared" si="148"/>
        <v>nee</v>
      </c>
      <c r="H113" s="164">
        <f t="shared" si="78"/>
        <v>0</v>
      </c>
      <c r="I113" s="164">
        <f t="shared" si="149"/>
        <v>0</v>
      </c>
      <c r="J113" s="164">
        <f t="shared" si="150"/>
        <v>415</v>
      </c>
      <c r="K113" s="168" t="str">
        <f t="shared" si="156"/>
        <v/>
      </c>
      <c r="L113" s="169"/>
      <c r="M113" s="169"/>
      <c r="N113" s="169"/>
      <c r="O113" s="169"/>
      <c r="P113" s="169"/>
      <c r="Q113" s="169"/>
      <c r="R113" s="169"/>
      <c r="S113" s="169"/>
      <c r="T113" s="169"/>
      <c r="U113" s="18">
        <v>74</v>
      </c>
      <c r="W113" s="167">
        <f t="shared" si="145"/>
        <v>0</v>
      </c>
      <c r="X113" s="167">
        <f t="shared" si="145"/>
        <v>0</v>
      </c>
      <c r="Y113" s="167">
        <f t="shared" si="145"/>
        <v>0</v>
      </c>
      <c r="Z113" s="167">
        <f t="shared" si="145"/>
        <v>0</v>
      </c>
      <c r="AA113" s="167">
        <f t="shared" si="145"/>
        <v>0</v>
      </c>
    </row>
    <row r="114" spans="1:27" s="18" customFormat="1" ht="12" x14ac:dyDescent="0.2">
      <c r="A114" s="161"/>
      <c r="B114" s="162" t="str">
        <f t="shared" ref="B114" si="160">IF(B$34="","",IF($G113="nee",B$39+7*$U114,""))</f>
        <v/>
      </c>
      <c r="C114" s="162" t="str">
        <f t="shared" si="146"/>
        <v/>
      </c>
      <c r="D114" s="162" t="str">
        <f t="shared" si="146"/>
        <v/>
      </c>
      <c r="E114" s="162" t="str">
        <f t="shared" si="146"/>
        <v/>
      </c>
      <c r="F114" s="162" t="str">
        <f t="shared" si="146"/>
        <v/>
      </c>
      <c r="G114" s="163" t="str">
        <f t="shared" si="148"/>
        <v>nee</v>
      </c>
      <c r="H114" s="164">
        <f t="shared" si="78"/>
        <v>0</v>
      </c>
      <c r="I114" s="164">
        <f t="shared" si="149"/>
        <v>0</v>
      </c>
      <c r="J114" s="164">
        <f t="shared" si="150"/>
        <v>415</v>
      </c>
      <c r="K114" s="168" t="str">
        <f t="shared" si="156"/>
        <v/>
      </c>
      <c r="L114" s="169"/>
      <c r="M114" s="169"/>
      <c r="N114" s="169"/>
      <c r="O114" s="169"/>
      <c r="P114" s="169"/>
      <c r="Q114" s="169"/>
      <c r="R114" s="169"/>
      <c r="S114" s="169"/>
      <c r="T114" s="169"/>
      <c r="U114" s="18">
        <v>75</v>
      </c>
      <c r="W114" s="167">
        <f t="shared" si="145"/>
        <v>0</v>
      </c>
      <c r="X114" s="167">
        <f t="shared" si="145"/>
        <v>0</v>
      </c>
      <c r="Y114" s="167">
        <f t="shared" si="145"/>
        <v>0</v>
      </c>
      <c r="Z114" s="167">
        <f t="shared" si="145"/>
        <v>0</v>
      </c>
      <c r="AA114" s="167">
        <f t="shared" si="145"/>
        <v>0</v>
      </c>
    </row>
    <row r="115" spans="1:27" s="18" customFormat="1" ht="12" x14ac:dyDescent="0.2">
      <c r="A115" s="161"/>
      <c r="B115" s="162" t="str">
        <f t="shared" ref="B115" si="161">IF(B$34="","",IF($G114="nee",B$39+7*$U115,""))</f>
        <v/>
      </c>
      <c r="C115" s="162" t="str">
        <f t="shared" si="146"/>
        <v/>
      </c>
      <c r="D115" s="162" t="str">
        <f t="shared" si="146"/>
        <v/>
      </c>
      <c r="E115" s="162" t="str">
        <f t="shared" si="146"/>
        <v/>
      </c>
      <c r="F115" s="162" t="str">
        <f t="shared" si="146"/>
        <v/>
      </c>
      <c r="G115" s="163" t="str">
        <f t="shared" si="148"/>
        <v>nee</v>
      </c>
      <c r="H115" s="164">
        <f t="shared" si="78"/>
        <v>0</v>
      </c>
      <c r="I115" s="164">
        <f t="shared" si="149"/>
        <v>0</v>
      </c>
      <c r="J115" s="164">
        <f t="shared" si="150"/>
        <v>415</v>
      </c>
      <c r="K115" s="168" t="str">
        <f t="shared" si="156"/>
        <v/>
      </c>
      <c r="L115" s="169"/>
      <c r="M115" s="169"/>
      <c r="N115" s="169"/>
      <c r="O115" s="169"/>
      <c r="P115" s="169"/>
      <c r="Q115" s="169"/>
      <c r="R115" s="169"/>
      <c r="S115" s="169"/>
      <c r="T115" s="169"/>
      <c r="U115" s="18">
        <v>76</v>
      </c>
      <c r="W115" s="167">
        <f t="shared" si="145"/>
        <v>0</v>
      </c>
      <c r="X115" s="167">
        <f t="shared" si="145"/>
        <v>0</v>
      </c>
      <c r="Y115" s="167">
        <f t="shared" si="145"/>
        <v>0</v>
      </c>
      <c r="Z115" s="167">
        <f t="shared" si="145"/>
        <v>0</v>
      </c>
      <c r="AA115" s="167">
        <f t="shared" si="145"/>
        <v>0</v>
      </c>
    </row>
    <row r="116" spans="1:27" s="18" customFormat="1" ht="12" x14ac:dyDescent="0.2">
      <c r="A116" s="161"/>
      <c r="B116" s="162" t="str">
        <f t="shared" ref="B116" si="162">IF(B$34="","",IF($G115="nee",B$39+7*$U116,""))</f>
        <v/>
      </c>
      <c r="C116" s="162" t="str">
        <f t="shared" si="146"/>
        <v/>
      </c>
      <c r="D116" s="162" t="str">
        <f t="shared" si="146"/>
        <v/>
      </c>
      <c r="E116" s="162" t="str">
        <f t="shared" si="146"/>
        <v/>
      </c>
      <c r="F116" s="162" t="str">
        <f t="shared" si="146"/>
        <v/>
      </c>
      <c r="G116" s="163" t="str">
        <f t="shared" si="148"/>
        <v>nee</v>
      </c>
      <c r="H116" s="164">
        <f t="shared" si="78"/>
        <v>0</v>
      </c>
      <c r="I116" s="164">
        <f t="shared" si="149"/>
        <v>0</v>
      </c>
      <c r="J116" s="164">
        <f t="shared" si="150"/>
        <v>415</v>
      </c>
      <c r="K116" s="168" t="str">
        <f t="shared" si="156"/>
        <v/>
      </c>
      <c r="L116" s="169"/>
      <c r="M116" s="169"/>
      <c r="N116" s="169"/>
      <c r="O116" s="169"/>
      <c r="P116" s="169"/>
      <c r="Q116" s="169"/>
      <c r="R116" s="169"/>
      <c r="S116" s="169"/>
      <c r="T116" s="169"/>
      <c r="U116" s="18">
        <v>77</v>
      </c>
      <c r="W116" s="167">
        <f t="shared" si="145"/>
        <v>0</v>
      </c>
      <c r="X116" s="167">
        <f t="shared" si="145"/>
        <v>0</v>
      </c>
      <c r="Y116" s="167">
        <f t="shared" si="145"/>
        <v>0</v>
      </c>
      <c r="Z116" s="167">
        <f t="shared" si="145"/>
        <v>0</v>
      </c>
      <c r="AA116" s="167">
        <f t="shared" si="145"/>
        <v>0</v>
      </c>
    </row>
    <row r="117" spans="1:27" s="18" customFormat="1" ht="12" x14ac:dyDescent="0.2">
      <c r="A117" s="161"/>
      <c r="B117" s="162" t="str">
        <f t="shared" ref="B117" si="163">IF(B$34="","",IF($G116="nee",B$39+7*$U117,""))</f>
        <v/>
      </c>
      <c r="C117" s="162" t="str">
        <f t="shared" si="146"/>
        <v/>
      </c>
      <c r="D117" s="162" t="str">
        <f t="shared" si="146"/>
        <v/>
      </c>
      <c r="E117" s="162" t="str">
        <f t="shared" si="146"/>
        <v/>
      </c>
      <c r="F117" s="162" t="str">
        <f t="shared" si="146"/>
        <v/>
      </c>
      <c r="G117" s="163" t="str">
        <f t="shared" si="148"/>
        <v>nee</v>
      </c>
      <c r="H117" s="164">
        <f t="shared" si="78"/>
        <v>0</v>
      </c>
      <c r="I117" s="164">
        <f t="shared" si="149"/>
        <v>0</v>
      </c>
      <c r="J117" s="164">
        <f t="shared" si="150"/>
        <v>415</v>
      </c>
      <c r="K117" s="168" t="str">
        <f t="shared" si="156"/>
        <v/>
      </c>
      <c r="L117" s="169"/>
      <c r="M117" s="169"/>
      <c r="N117" s="169"/>
      <c r="O117" s="169"/>
      <c r="P117" s="169"/>
      <c r="Q117" s="169"/>
      <c r="R117" s="169"/>
      <c r="S117" s="169"/>
      <c r="T117" s="169"/>
      <c r="U117" s="18">
        <v>78</v>
      </c>
      <c r="W117" s="167">
        <f t="shared" si="145"/>
        <v>0</v>
      </c>
      <c r="X117" s="167">
        <f t="shared" si="145"/>
        <v>0</v>
      </c>
      <c r="Y117" s="167">
        <f t="shared" si="145"/>
        <v>0</v>
      </c>
      <c r="Z117" s="167">
        <f t="shared" si="145"/>
        <v>0</v>
      </c>
      <c r="AA117" s="167">
        <f t="shared" si="145"/>
        <v>0</v>
      </c>
    </row>
    <row r="118" spans="1:27" s="18" customFormat="1" ht="12" x14ac:dyDescent="0.2">
      <c r="A118" s="161"/>
      <c r="B118" s="162" t="str">
        <f t="shared" ref="B118" si="164">IF(B$34="","",IF($G117="nee",B$39+7*$U118,""))</f>
        <v/>
      </c>
      <c r="C118" s="162" t="str">
        <f t="shared" si="146"/>
        <v/>
      </c>
      <c r="D118" s="162" t="str">
        <f t="shared" si="146"/>
        <v/>
      </c>
      <c r="E118" s="162" t="str">
        <f t="shared" si="146"/>
        <v/>
      </c>
      <c r="F118" s="162" t="str">
        <f t="shared" si="146"/>
        <v/>
      </c>
      <c r="G118" s="163" t="str">
        <f t="shared" si="148"/>
        <v>nee</v>
      </c>
      <c r="H118" s="164">
        <f t="shared" si="78"/>
        <v>0</v>
      </c>
      <c r="I118" s="164">
        <f t="shared" si="149"/>
        <v>0</v>
      </c>
      <c r="J118" s="164">
        <f t="shared" si="150"/>
        <v>415</v>
      </c>
      <c r="K118" s="168" t="str">
        <f t="shared" si="156"/>
        <v/>
      </c>
      <c r="L118" s="169"/>
      <c r="M118" s="169"/>
      <c r="N118" s="169"/>
      <c r="O118" s="169"/>
      <c r="P118" s="169"/>
      <c r="Q118" s="169"/>
      <c r="R118" s="169"/>
      <c r="S118" s="169"/>
      <c r="T118" s="169"/>
      <c r="U118" s="18">
        <v>79</v>
      </c>
      <c r="W118" s="167">
        <f t="shared" si="145"/>
        <v>0</v>
      </c>
      <c r="X118" s="167">
        <f t="shared" si="145"/>
        <v>0</v>
      </c>
      <c r="Y118" s="167">
        <f t="shared" si="145"/>
        <v>0</v>
      </c>
      <c r="Z118" s="167">
        <f t="shared" si="145"/>
        <v>0</v>
      </c>
      <c r="AA118" s="167">
        <f t="shared" si="145"/>
        <v>0</v>
      </c>
    </row>
    <row r="119" spans="1:27" s="18" customFormat="1" ht="12" x14ac:dyDescent="0.2">
      <c r="A119" s="161"/>
      <c r="B119" s="162" t="str">
        <f t="shared" ref="B119" si="165">IF(B$34="","",IF($G118="nee",B$39+7*$U119,""))</f>
        <v/>
      </c>
      <c r="C119" s="162" t="str">
        <f t="shared" si="146"/>
        <v/>
      </c>
      <c r="D119" s="162" t="str">
        <f t="shared" si="146"/>
        <v/>
      </c>
      <c r="E119" s="162" t="str">
        <f t="shared" si="146"/>
        <v/>
      </c>
      <c r="F119" s="162" t="str">
        <f t="shared" si="146"/>
        <v/>
      </c>
      <c r="G119" s="163" t="str">
        <f t="shared" si="148"/>
        <v>nee</v>
      </c>
      <c r="H119" s="164">
        <f t="shared" si="78"/>
        <v>0</v>
      </c>
      <c r="I119" s="164">
        <f t="shared" si="149"/>
        <v>0</v>
      </c>
      <c r="J119" s="164">
        <f t="shared" si="150"/>
        <v>415</v>
      </c>
      <c r="K119" s="168" t="str">
        <f t="shared" si="156"/>
        <v/>
      </c>
      <c r="L119" s="169"/>
      <c r="M119" s="169"/>
      <c r="N119" s="169"/>
      <c r="O119" s="169"/>
      <c r="P119" s="169"/>
      <c r="Q119" s="169"/>
      <c r="R119" s="169"/>
      <c r="S119" s="169"/>
      <c r="T119" s="169"/>
      <c r="U119" s="18">
        <v>80</v>
      </c>
      <c r="W119" s="167">
        <f t="shared" si="145"/>
        <v>0</v>
      </c>
      <c r="X119" s="167">
        <f t="shared" si="145"/>
        <v>0</v>
      </c>
      <c r="Y119" s="167">
        <f t="shared" si="145"/>
        <v>0</v>
      </c>
      <c r="Z119" s="167">
        <f t="shared" si="145"/>
        <v>0</v>
      </c>
      <c r="AA119" s="167">
        <f t="shared" si="145"/>
        <v>0</v>
      </c>
    </row>
    <row r="120" spans="1:27" s="18" customFormat="1" ht="12" x14ac:dyDescent="0.2">
      <c r="A120" s="161"/>
      <c r="B120" s="162" t="str">
        <f t="shared" ref="B120:F135" si="166">IF(B$34="","",IF($G119="nee",B$39+7*$U120,""))</f>
        <v/>
      </c>
      <c r="C120" s="162" t="str">
        <f t="shared" si="166"/>
        <v/>
      </c>
      <c r="D120" s="162" t="str">
        <f t="shared" si="166"/>
        <v/>
      </c>
      <c r="E120" s="162" t="str">
        <f t="shared" si="166"/>
        <v/>
      </c>
      <c r="F120" s="162" t="str">
        <f t="shared" si="166"/>
        <v/>
      </c>
      <c r="G120" s="163" t="str">
        <f t="shared" si="148"/>
        <v>nee</v>
      </c>
      <c r="H120" s="164">
        <f t="shared" si="78"/>
        <v>0</v>
      </c>
      <c r="I120" s="164">
        <f t="shared" si="149"/>
        <v>0</v>
      </c>
      <c r="J120" s="164">
        <f t="shared" si="150"/>
        <v>415</v>
      </c>
      <c r="K120" s="168" t="str">
        <f t="shared" si="156"/>
        <v/>
      </c>
      <c r="L120" s="169"/>
      <c r="M120" s="169"/>
      <c r="N120" s="169"/>
      <c r="O120" s="169"/>
      <c r="P120" s="169"/>
      <c r="Q120" s="169"/>
      <c r="R120" s="169"/>
      <c r="S120" s="169"/>
      <c r="T120" s="169"/>
      <c r="U120" s="18">
        <v>81</v>
      </c>
      <c r="W120" s="167">
        <f t="shared" si="145"/>
        <v>0</v>
      </c>
      <c r="X120" s="167">
        <f t="shared" si="145"/>
        <v>0</v>
      </c>
      <c r="Y120" s="167">
        <f t="shared" si="145"/>
        <v>0</v>
      </c>
      <c r="Z120" s="167">
        <f t="shared" si="145"/>
        <v>0</v>
      </c>
      <c r="AA120" s="167">
        <f t="shared" si="145"/>
        <v>0</v>
      </c>
    </row>
    <row r="121" spans="1:27" s="18" customFormat="1" ht="12" x14ac:dyDescent="0.2">
      <c r="A121" s="161"/>
      <c r="B121" s="162" t="str">
        <f t="shared" ref="B121" si="167">IF(B$34="","",IF($G120="nee",B$39+7*$U121,""))</f>
        <v/>
      </c>
      <c r="C121" s="162" t="str">
        <f t="shared" si="166"/>
        <v/>
      </c>
      <c r="D121" s="162" t="str">
        <f t="shared" si="166"/>
        <v/>
      </c>
      <c r="E121" s="162" t="str">
        <f t="shared" si="166"/>
        <v/>
      </c>
      <c r="F121" s="162" t="str">
        <f t="shared" si="166"/>
        <v/>
      </c>
      <c r="G121" s="163" t="str">
        <f t="shared" si="148"/>
        <v>nee</v>
      </c>
      <c r="H121" s="164">
        <f t="shared" si="78"/>
        <v>0</v>
      </c>
      <c r="I121" s="164">
        <f t="shared" si="149"/>
        <v>0</v>
      </c>
      <c r="J121" s="164">
        <f t="shared" si="150"/>
        <v>415</v>
      </c>
      <c r="K121" s="168" t="str">
        <f t="shared" si="156"/>
        <v/>
      </c>
      <c r="L121" s="169"/>
      <c r="M121" s="169"/>
      <c r="N121" s="169"/>
      <c r="O121" s="169"/>
      <c r="P121" s="169"/>
      <c r="Q121" s="169"/>
      <c r="R121" s="169"/>
      <c r="S121" s="169"/>
      <c r="T121" s="169"/>
      <c r="U121" s="18">
        <v>82</v>
      </c>
      <c r="W121" s="167">
        <f t="shared" si="145"/>
        <v>0</v>
      </c>
      <c r="X121" s="167">
        <f t="shared" si="145"/>
        <v>0</v>
      </c>
      <c r="Y121" s="167">
        <f t="shared" si="145"/>
        <v>0</v>
      </c>
      <c r="Z121" s="167">
        <f t="shared" si="145"/>
        <v>0</v>
      </c>
      <c r="AA121" s="167">
        <f t="shared" si="145"/>
        <v>0</v>
      </c>
    </row>
    <row r="122" spans="1:27" s="18" customFormat="1" ht="12" x14ac:dyDescent="0.2">
      <c r="A122" s="161"/>
      <c r="B122" s="162" t="str">
        <f t="shared" ref="B122" si="168">IF(B$34="","",IF($G121="nee",B$39+7*$U122,""))</f>
        <v/>
      </c>
      <c r="C122" s="162" t="str">
        <f t="shared" si="166"/>
        <v/>
      </c>
      <c r="D122" s="162" t="str">
        <f t="shared" si="166"/>
        <v/>
      </c>
      <c r="E122" s="162" t="str">
        <f t="shared" si="166"/>
        <v/>
      </c>
      <c r="F122" s="162" t="str">
        <f t="shared" si="166"/>
        <v/>
      </c>
      <c r="G122" s="163" t="str">
        <f t="shared" si="148"/>
        <v>nee</v>
      </c>
      <c r="H122" s="164">
        <f t="shared" si="78"/>
        <v>0</v>
      </c>
      <c r="I122" s="164">
        <f t="shared" si="149"/>
        <v>0</v>
      </c>
      <c r="J122" s="164">
        <f t="shared" si="150"/>
        <v>415</v>
      </c>
      <c r="K122" s="168" t="str">
        <f t="shared" si="156"/>
        <v/>
      </c>
      <c r="L122" s="169"/>
      <c r="M122" s="169"/>
      <c r="N122" s="169"/>
      <c r="O122" s="169"/>
      <c r="P122" s="169"/>
      <c r="Q122" s="169"/>
      <c r="R122" s="169"/>
      <c r="S122" s="169"/>
      <c r="T122" s="169"/>
      <c r="U122" s="18">
        <v>83</v>
      </c>
      <c r="W122" s="167">
        <f t="shared" si="145"/>
        <v>0</v>
      </c>
      <c r="X122" s="167">
        <f t="shared" si="145"/>
        <v>0</v>
      </c>
      <c r="Y122" s="167">
        <f t="shared" si="145"/>
        <v>0</v>
      </c>
      <c r="Z122" s="167">
        <f t="shared" si="145"/>
        <v>0</v>
      </c>
      <c r="AA122" s="167">
        <f t="shared" si="145"/>
        <v>0</v>
      </c>
    </row>
    <row r="123" spans="1:27" s="18" customFormat="1" ht="12" x14ac:dyDescent="0.2">
      <c r="A123" s="161"/>
      <c r="B123" s="162" t="str">
        <f t="shared" ref="B123" si="169">IF(B$34="","",IF($G122="nee",B$39+7*$U123,""))</f>
        <v/>
      </c>
      <c r="C123" s="162" t="str">
        <f t="shared" si="166"/>
        <v/>
      </c>
      <c r="D123" s="162" t="str">
        <f t="shared" si="166"/>
        <v/>
      </c>
      <c r="E123" s="162" t="str">
        <f t="shared" si="166"/>
        <v/>
      </c>
      <c r="F123" s="162" t="str">
        <f t="shared" si="166"/>
        <v/>
      </c>
      <c r="G123" s="163" t="str">
        <f t="shared" si="148"/>
        <v>nee</v>
      </c>
      <c r="H123" s="164">
        <f t="shared" si="78"/>
        <v>0</v>
      </c>
      <c r="I123" s="164">
        <f t="shared" si="149"/>
        <v>0</v>
      </c>
      <c r="J123" s="164">
        <f t="shared" si="150"/>
        <v>415</v>
      </c>
      <c r="K123" s="168" t="str">
        <f t="shared" si="156"/>
        <v/>
      </c>
      <c r="L123" s="169"/>
      <c r="M123" s="169"/>
      <c r="N123" s="169"/>
      <c r="O123" s="169"/>
      <c r="P123" s="169"/>
      <c r="Q123" s="169"/>
      <c r="R123" s="169"/>
      <c r="S123" s="169"/>
      <c r="T123" s="169"/>
      <c r="U123" s="18">
        <v>84</v>
      </c>
      <c r="W123" s="167">
        <f t="shared" si="145"/>
        <v>0</v>
      </c>
      <c r="X123" s="167">
        <f t="shared" si="145"/>
        <v>0</v>
      </c>
      <c r="Y123" s="167">
        <f t="shared" si="145"/>
        <v>0</v>
      </c>
      <c r="Z123" s="167">
        <f t="shared" si="145"/>
        <v>0</v>
      </c>
      <c r="AA123" s="167">
        <f t="shared" si="145"/>
        <v>0</v>
      </c>
    </row>
    <row r="124" spans="1:27" s="18" customFormat="1" ht="12" x14ac:dyDescent="0.2">
      <c r="A124" s="161"/>
      <c r="B124" s="162" t="str">
        <f t="shared" ref="B124" si="170">IF(B$34="","",IF($G123="nee",B$39+7*$U124,""))</f>
        <v/>
      </c>
      <c r="C124" s="162" t="str">
        <f t="shared" si="166"/>
        <v/>
      </c>
      <c r="D124" s="162" t="str">
        <f t="shared" si="166"/>
        <v/>
      </c>
      <c r="E124" s="162" t="str">
        <f t="shared" si="166"/>
        <v/>
      </c>
      <c r="F124" s="162" t="str">
        <f t="shared" si="166"/>
        <v/>
      </c>
      <c r="G124" s="163" t="str">
        <f t="shared" si="148"/>
        <v>nee</v>
      </c>
      <c r="H124" s="164">
        <f t="shared" si="78"/>
        <v>0</v>
      </c>
      <c r="I124" s="164">
        <f t="shared" si="149"/>
        <v>0</v>
      </c>
      <c r="J124" s="164">
        <f t="shared" si="150"/>
        <v>415</v>
      </c>
      <c r="K124" s="168" t="str">
        <f t="shared" si="156"/>
        <v/>
      </c>
      <c r="L124" s="169"/>
      <c r="M124" s="169"/>
      <c r="N124" s="169"/>
      <c r="O124" s="169"/>
      <c r="P124" s="169"/>
      <c r="Q124" s="169"/>
      <c r="R124" s="169"/>
      <c r="S124" s="169"/>
      <c r="T124" s="169"/>
      <c r="U124" s="18">
        <v>85</v>
      </c>
      <c r="W124" s="167">
        <f t="shared" si="145"/>
        <v>0</v>
      </c>
      <c r="X124" s="167">
        <f t="shared" si="145"/>
        <v>0</v>
      </c>
      <c r="Y124" s="167">
        <f t="shared" si="145"/>
        <v>0</v>
      </c>
      <c r="Z124" s="167">
        <f t="shared" si="145"/>
        <v>0</v>
      </c>
      <c r="AA124" s="167">
        <f t="shared" si="145"/>
        <v>0</v>
      </c>
    </row>
    <row r="125" spans="1:27" s="18" customFormat="1" ht="12" x14ac:dyDescent="0.2">
      <c r="A125" s="161"/>
      <c r="B125" s="162" t="str">
        <f t="shared" ref="B125" si="171">IF(B$34="","",IF($G124="nee",B$39+7*$U125,""))</f>
        <v/>
      </c>
      <c r="C125" s="162" t="str">
        <f t="shared" si="166"/>
        <v/>
      </c>
      <c r="D125" s="162" t="str">
        <f t="shared" si="166"/>
        <v/>
      </c>
      <c r="E125" s="162" t="str">
        <f t="shared" si="166"/>
        <v/>
      </c>
      <c r="F125" s="162" t="str">
        <f t="shared" si="166"/>
        <v/>
      </c>
      <c r="G125" s="163" t="str">
        <f t="shared" si="148"/>
        <v>nee</v>
      </c>
      <c r="H125" s="164">
        <f t="shared" si="78"/>
        <v>0</v>
      </c>
      <c r="I125" s="164">
        <f t="shared" si="149"/>
        <v>0</v>
      </c>
      <c r="J125" s="164">
        <f t="shared" si="150"/>
        <v>415</v>
      </c>
      <c r="K125" s="168" t="str">
        <f t="shared" si="156"/>
        <v/>
      </c>
      <c r="L125" s="169"/>
      <c r="M125" s="169"/>
      <c r="N125" s="169"/>
      <c r="O125" s="169"/>
      <c r="P125" s="169"/>
      <c r="Q125" s="169"/>
      <c r="R125" s="169"/>
      <c r="S125" s="169"/>
      <c r="T125" s="169"/>
      <c r="U125" s="18">
        <v>86</v>
      </c>
      <c r="W125" s="167">
        <f t="shared" si="145"/>
        <v>0</v>
      </c>
      <c r="X125" s="167">
        <f t="shared" si="145"/>
        <v>0</v>
      </c>
      <c r="Y125" s="167">
        <f t="shared" si="145"/>
        <v>0</v>
      </c>
      <c r="Z125" s="167">
        <f t="shared" si="145"/>
        <v>0</v>
      </c>
      <c r="AA125" s="167">
        <f t="shared" si="145"/>
        <v>0</v>
      </c>
    </row>
    <row r="126" spans="1:27" s="18" customFormat="1" ht="12" x14ac:dyDescent="0.2">
      <c r="A126" s="161"/>
      <c r="B126" s="162" t="str">
        <f t="shared" ref="B126" si="172">IF(B$34="","",IF($G125="nee",B$39+7*$U126,""))</f>
        <v/>
      </c>
      <c r="C126" s="162" t="str">
        <f t="shared" si="166"/>
        <v/>
      </c>
      <c r="D126" s="162" t="str">
        <f t="shared" si="166"/>
        <v/>
      </c>
      <c r="E126" s="162" t="str">
        <f t="shared" si="166"/>
        <v/>
      </c>
      <c r="F126" s="162" t="str">
        <f t="shared" si="166"/>
        <v/>
      </c>
      <c r="G126" s="163" t="str">
        <f t="shared" si="148"/>
        <v>nee</v>
      </c>
      <c r="H126" s="164">
        <f t="shared" si="78"/>
        <v>0</v>
      </c>
      <c r="I126" s="164">
        <f t="shared" si="149"/>
        <v>0</v>
      </c>
      <c r="J126" s="164">
        <f t="shared" si="150"/>
        <v>415</v>
      </c>
      <c r="K126" s="168" t="str">
        <f t="shared" si="156"/>
        <v/>
      </c>
      <c r="L126" s="169"/>
      <c r="M126" s="169"/>
      <c r="N126" s="169"/>
      <c r="O126" s="169"/>
      <c r="P126" s="169"/>
      <c r="Q126" s="169"/>
      <c r="R126" s="169"/>
      <c r="S126" s="169"/>
      <c r="T126" s="169"/>
      <c r="U126" s="18">
        <v>87</v>
      </c>
      <c r="W126" s="167">
        <f t="shared" si="145"/>
        <v>0</v>
      </c>
      <c r="X126" s="167">
        <f t="shared" si="145"/>
        <v>0</v>
      </c>
      <c r="Y126" s="167">
        <f t="shared" si="145"/>
        <v>0</v>
      </c>
      <c r="Z126" s="167">
        <f t="shared" si="145"/>
        <v>0</v>
      </c>
      <c r="AA126" s="167">
        <f t="shared" si="145"/>
        <v>0</v>
      </c>
    </row>
    <row r="127" spans="1:27" s="18" customFormat="1" ht="12" x14ac:dyDescent="0.2">
      <c r="A127" s="161"/>
      <c r="B127" s="162" t="str">
        <f t="shared" ref="B127" si="173">IF(B$34="","",IF($G126="nee",B$39+7*$U127,""))</f>
        <v/>
      </c>
      <c r="C127" s="162" t="str">
        <f t="shared" si="166"/>
        <v/>
      </c>
      <c r="D127" s="162" t="str">
        <f t="shared" si="166"/>
        <v/>
      </c>
      <c r="E127" s="162" t="str">
        <f t="shared" si="166"/>
        <v/>
      </c>
      <c r="F127" s="162" t="str">
        <f t="shared" si="166"/>
        <v/>
      </c>
      <c r="G127" s="163" t="str">
        <f t="shared" si="148"/>
        <v>nee</v>
      </c>
      <c r="H127" s="164">
        <f t="shared" si="78"/>
        <v>0</v>
      </c>
      <c r="I127" s="164">
        <f t="shared" si="149"/>
        <v>0</v>
      </c>
      <c r="J127" s="164">
        <f t="shared" si="150"/>
        <v>415</v>
      </c>
      <c r="K127" s="168" t="str">
        <f t="shared" si="156"/>
        <v/>
      </c>
      <c r="L127" s="169"/>
      <c r="M127" s="169"/>
      <c r="N127" s="169"/>
      <c r="O127" s="169"/>
      <c r="P127" s="169"/>
      <c r="Q127" s="169"/>
      <c r="R127" s="169"/>
      <c r="S127" s="169"/>
      <c r="T127" s="169"/>
      <c r="U127" s="18">
        <v>88</v>
      </c>
      <c r="W127" s="167">
        <f t="shared" si="145"/>
        <v>0</v>
      </c>
      <c r="X127" s="167">
        <f t="shared" si="145"/>
        <v>0</v>
      </c>
      <c r="Y127" s="167">
        <f t="shared" si="145"/>
        <v>0</v>
      </c>
      <c r="Z127" s="167">
        <f t="shared" si="145"/>
        <v>0</v>
      </c>
      <c r="AA127" s="167">
        <f t="shared" si="145"/>
        <v>0</v>
      </c>
    </row>
    <row r="128" spans="1:27" s="18" customFormat="1" ht="12" x14ac:dyDescent="0.2">
      <c r="A128" s="161"/>
      <c r="B128" s="162" t="str">
        <f t="shared" ref="B128" si="174">IF(B$34="","",IF($G127="nee",B$39+7*$U128,""))</f>
        <v/>
      </c>
      <c r="C128" s="162" t="str">
        <f t="shared" si="166"/>
        <v/>
      </c>
      <c r="D128" s="162" t="str">
        <f t="shared" si="166"/>
        <v/>
      </c>
      <c r="E128" s="162" t="str">
        <f t="shared" si="166"/>
        <v/>
      </c>
      <c r="F128" s="162" t="str">
        <f t="shared" si="166"/>
        <v/>
      </c>
      <c r="G128" s="163" t="str">
        <f t="shared" si="148"/>
        <v>nee</v>
      </c>
      <c r="H128" s="164">
        <f t="shared" si="78"/>
        <v>0</v>
      </c>
      <c r="I128" s="164">
        <f t="shared" si="149"/>
        <v>0</v>
      </c>
      <c r="J128" s="164">
        <f t="shared" si="150"/>
        <v>415</v>
      </c>
      <c r="K128" s="168" t="str">
        <f t="shared" si="156"/>
        <v/>
      </c>
      <c r="L128" s="169"/>
      <c r="M128" s="169"/>
      <c r="N128" s="169"/>
      <c r="O128" s="169"/>
      <c r="P128" s="169"/>
      <c r="Q128" s="169"/>
      <c r="R128" s="169"/>
      <c r="S128" s="169"/>
      <c r="T128" s="169"/>
      <c r="U128" s="18">
        <v>89</v>
      </c>
      <c r="W128" s="167">
        <f t="shared" si="145"/>
        <v>0</v>
      </c>
      <c r="X128" s="167">
        <f t="shared" si="145"/>
        <v>0</v>
      </c>
      <c r="Y128" s="167">
        <f t="shared" si="145"/>
        <v>0</v>
      </c>
      <c r="Z128" s="167">
        <f t="shared" si="145"/>
        <v>0</v>
      </c>
      <c r="AA128" s="167">
        <f t="shared" si="145"/>
        <v>0</v>
      </c>
    </row>
    <row r="129" spans="1:29" s="18" customFormat="1" ht="12" x14ac:dyDescent="0.2">
      <c r="A129" s="161"/>
      <c r="B129" s="162" t="str">
        <f t="shared" ref="B129" si="175">IF(B$34="","",IF($G128="nee",B$39+7*$U129,""))</f>
        <v/>
      </c>
      <c r="C129" s="162" t="str">
        <f t="shared" si="166"/>
        <v/>
      </c>
      <c r="D129" s="162" t="str">
        <f t="shared" si="166"/>
        <v/>
      </c>
      <c r="E129" s="162" t="str">
        <f t="shared" si="166"/>
        <v/>
      </c>
      <c r="F129" s="162" t="str">
        <f t="shared" si="166"/>
        <v/>
      </c>
      <c r="G129" s="163" t="str">
        <f t="shared" si="148"/>
        <v>nee</v>
      </c>
      <c r="H129" s="164">
        <f t="shared" si="78"/>
        <v>0</v>
      </c>
      <c r="I129" s="164">
        <f t="shared" si="149"/>
        <v>0</v>
      </c>
      <c r="J129" s="164">
        <f t="shared" si="150"/>
        <v>415</v>
      </c>
      <c r="K129" s="168" t="str">
        <f t="shared" si="156"/>
        <v/>
      </c>
      <c r="L129" s="169"/>
      <c r="M129" s="169"/>
      <c r="N129" s="169"/>
      <c r="O129" s="169"/>
      <c r="P129" s="169"/>
      <c r="Q129" s="169"/>
      <c r="R129" s="169"/>
      <c r="S129" s="169"/>
      <c r="T129" s="169"/>
      <c r="U129" s="18">
        <v>90</v>
      </c>
      <c r="W129" s="167">
        <f t="shared" si="145"/>
        <v>0</v>
      </c>
      <c r="X129" s="167">
        <f t="shared" si="145"/>
        <v>0</v>
      </c>
      <c r="Y129" s="167">
        <f t="shared" si="145"/>
        <v>0</v>
      </c>
      <c r="Z129" s="167">
        <f t="shared" si="145"/>
        <v>0</v>
      </c>
      <c r="AA129" s="167">
        <f t="shared" si="145"/>
        <v>0</v>
      </c>
      <c r="AB129" s="18">
        <v>1</v>
      </c>
      <c r="AC129" s="18">
        <v>31</v>
      </c>
    </row>
    <row r="130" spans="1:29" s="18" customFormat="1" ht="12" x14ac:dyDescent="0.2">
      <c r="A130" s="161"/>
      <c r="B130" s="162" t="str">
        <f t="shared" ref="B130" si="176">IF(B$34="","",IF($G129="nee",B$39+7*$U130,""))</f>
        <v/>
      </c>
      <c r="C130" s="162" t="str">
        <f t="shared" si="166"/>
        <v/>
      </c>
      <c r="D130" s="162" t="str">
        <f t="shared" si="166"/>
        <v/>
      </c>
      <c r="E130" s="162" t="str">
        <f t="shared" si="166"/>
        <v/>
      </c>
      <c r="F130" s="162" t="str">
        <f t="shared" si="166"/>
        <v/>
      </c>
      <c r="G130" s="163" t="str">
        <f t="shared" si="148"/>
        <v>nee</v>
      </c>
      <c r="H130" s="164">
        <f t="shared" si="78"/>
        <v>0</v>
      </c>
      <c r="I130" s="164">
        <f t="shared" si="149"/>
        <v>0</v>
      </c>
      <c r="J130" s="164">
        <f t="shared" si="150"/>
        <v>415</v>
      </c>
      <c r="K130" s="168" t="str">
        <f t="shared" si="156"/>
        <v/>
      </c>
      <c r="L130" s="169"/>
      <c r="M130" s="169"/>
      <c r="N130" s="169"/>
      <c r="O130" s="169"/>
      <c r="P130" s="169"/>
      <c r="Q130" s="169"/>
      <c r="R130" s="169"/>
      <c r="S130" s="169"/>
      <c r="T130" s="169"/>
      <c r="U130" s="18">
        <v>91</v>
      </c>
      <c r="W130" s="167">
        <f t="shared" si="145"/>
        <v>0</v>
      </c>
      <c r="X130" s="167">
        <f t="shared" si="145"/>
        <v>0</v>
      </c>
      <c r="Y130" s="167">
        <f t="shared" si="145"/>
        <v>0</v>
      </c>
      <c r="Z130" s="167">
        <f t="shared" si="145"/>
        <v>0</v>
      </c>
      <c r="AA130" s="167">
        <f t="shared" si="145"/>
        <v>0</v>
      </c>
      <c r="AB130" s="18">
        <v>2</v>
      </c>
      <c r="AC130" s="18">
        <v>28</v>
      </c>
    </row>
    <row r="131" spans="1:29" s="18" customFormat="1" ht="12" x14ac:dyDescent="0.2">
      <c r="A131" s="161"/>
      <c r="B131" s="162" t="str">
        <f t="shared" ref="B131" si="177">IF(B$34="","",IF($G130="nee",B$39+7*$U131,""))</f>
        <v/>
      </c>
      <c r="C131" s="162" t="str">
        <f t="shared" si="166"/>
        <v/>
      </c>
      <c r="D131" s="162" t="str">
        <f t="shared" si="166"/>
        <v/>
      </c>
      <c r="E131" s="162" t="str">
        <f t="shared" si="166"/>
        <v/>
      </c>
      <c r="F131" s="162" t="str">
        <f t="shared" si="166"/>
        <v/>
      </c>
      <c r="G131" s="163" t="str">
        <f t="shared" si="148"/>
        <v>nee</v>
      </c>
      <c r="H131" s="164">
        <f t="shared" si="78"/>
        <v>0</v>
      </c>
      <c r="I131" s="164">
        <f t="shared" si="149"/>
        <v>0</v>
      </c>
      <c r="J131" s="164">
        <f t="shared" si="150"/>
        <v>415</v>
      </c>
      <c r="K131" s="168" t="str">
        <f t="shared" si="156"/>
        <v/>
      </c>
      <c r="L131" s="169"/>
      <c r="M131" s="169"/>
      <c r="N131" s="169"/>
      <c r="O131" s="169"/>
      <c r="P131" s="169"/>
      <c r="Q131" s="169"/>
      <c r="R131" s="169"/>
      <c r="S131" s="169"/>
      <c r="T131" s="169"/>
      <c r="U131" s="18">
        <v>92</v>
      </c>
      <c r="W131" s="167">
        <f t="shared" si="145"/>
        <v>0</v>
      </c>
      <c r="X131" s="167">
        <f t="shared" si="145"/>
        <v>0</v>
      </c>
      <c r="Y131" s="167">
        <f t="shared" si="145"/>
        <v>0</v>
      </c>
      <c r="Z131" s="167">
        <f t="shared" si="145"/>
        <v>0</v>
      </c>
      <c r="AA131" s="167">
        <f t="shared" si="145"/>
        <v>0</v>
      </c>
      <c r="AB131" s="18">
        <v>3</v>
      </c>
      <c r="AC131" s="18">
        <v>31</v>
      </c>
    </row>
    <row r="132" spans="1:29" s="18" customFormat="1" ht="12" x14ac:dyDescent="0.2">
      <c r="A132" s="161"/>
      <c r="B132" s="162" t="str">
        <f t="shared" ref="B132" si="178">IF(B$34="","",IF($G131="nee",B$39+7*$U132,""))</f>
        <v/>
      </c>
      <c r="C132" s="162" t="str">
        <f t="shared" si="166"/>
        <v/>
      </c>
      <c r="D132" s="162" t="str">
        <f t="shared" si="166"/>
        <v/>
      </c>
      <c r="E132" s="162" t="str">
        <f t="shared" si="166"/>
        <v/>
      </c>
      <c r="F132" s="162" t="str">
        <f t="shared" si="166"/>
        <v/>
      </c>
      <c r="G132" s="163" t="str">
        <f t="shared" si="148"/>
        <v>nee</v>
      </c>
      <c r="H132" s="164">
        <f t="shared" si="78"/>
        <v>0</v>
      </c>
      <c r="I132" s="164">
        <f t="shared" si="149"/>
        <v>0</v>
      </c>
      <c r="J132" s="164">
        <f t="shared" si="150"/>
        <v>415</v>
      </c>
      <c r="K132" s="168" t="str">
        <f t="shared" si="156"/>
        <v/>
      </c>
      <c r="L132" s="169"/>
      <c r="M132" s="169"/>
      <c r="N132" s="169"/>
      <c r="O132" s="169"/>
      <c r="P132" s="169"/>
      <c r="Q132" s="169"/>
      <c r="R132" s="169"/>
      <c r="S132" s="169"/>
      <c r="T132" s="169"/>
      <c r="U132" s="18">
        <v>93</v>
      </c>
      <c r="W132" s="167">
        <f t="shared" si="145"/>
        <v>0</v>
      </c>
      <c r="X132" s="167">
        <f t="shared" si="145"/>
        <v>0</v>
      </c>
      <c r="Y132" s="167">
        <f t="shared" si="145"/>
        <v>0</v>
      </c>
      <c r="Z132" s="167">
        <f t="shared" si="145"/>
        <v>0</v>
      </c>
      <c r="AA132" s="167">
        <f t="shared" si="145"/>
        <v>0</v>
      </c>
      <c r="AB132" s="18">
        <v>4</v>
      </c>
      <c r="AC132" s="18">
        <v>30</v>
      </c>
    </row>
    <row r="133" spans="1:29" s="18" customFormat="1" ht="12" x14ac:dyDescent="0.2">
      <c r="A133" s="161"/>
      <c r="B133" s="162" t="str">
        <f t="shared" ref="B133" si="179">IF(B$34="","",IF($G132="nee",B$39+7*$U133,""))</f>
        <v/>
      </c>
      <c r="C133" s="162" t="str">
        <f t="shared" si="166"/>
        <v/>
      </c>
      <c r="D133" s="162" t="str">
        <f t="shared" si="166"/>
        <v/>
      </c>
      <c r="E133" s="162" t="str">
        <f t="shared" si="166"/>
        <v/>
      </c>
      <c r="F133" s="162" t="str">
        <f t="shared" si="166"/>
        <v/>
      </c>
      <c r="G133" s="163" t="str">
        <f t="shared" si="148"/>
        <v>nee</v>
      </c>
      <c r="H133" s="164">
        <f t="shared" si="78"/>
        <v>0</v>
      </c>
      <c r="I133" s="164">
        <f t="shared" si="149"/>
        <v>0</v>
      </c>
      <c r="J133" s="164">
        <f t="shared" si="150"/>
        <v>415</v>
      </c>
      <c r="K133" s="168" t="str">
        <f t="shared" si="156"/>
        <v/>
      </c>
      <c r="L133" s="169"/>
      <c r="M133" s="169"/>
      <c r="N133" s="169"/>
      <c r="O133" s="169"/>
      <c r="P133" s="169"/>
      <c r="Q133" s="169"/>
      <c r="R133" s="169"/>
      <c r="S133" s="169"/>
      <c r="T133" s="169"/>
      <c r="U133" s="18">
        <v>94</v>
      </c>
      <c r="W133" s="167">
        <f t="shared" si="145"/>
        <v>0</v>
      </c>
      <c r="X133" s="167">
        <f t="shared" si="145"/>
        <v>0</v>
      </c>
      <c r="Y133" s="167">
        <f t="shared" si="145"/>
        <v>0</v>
      </c>
      <c r="Z133" s="167">
        <f t="shared" si="145"/>
        <v>0</v>
      </c>
      <c r="AA133" s="167">
        <f t="shared" si="145"/>
        <v>0</v>
      </c>
      <c r="AB133" s="18">
        <v>5</v>
      </c>
      <c r="AC133" s="18">
        <v>31</v>
      </c>
    </row>
    <row r="134" spans="1:29" s="18" customFormat="1" ht="12" x14ac:dyDescent="0.2">
      <c r="A134" s="161"/>
      <c r="B134" s="162" t="str">
        <f t="shared" ref="B134" si="180">IF(B$34="","",IF($G133="nee",B$39+7*$U134,""))</f>
        <v/>
      </c>
      <c r="C134" s="162" t="str">
        <f t="shared" si="166"/>
        <v/>
      </c>
      <c r="D134" s="162" t="str">
        <f t="shared" si="166"/>
        <v/>
      </c>
      <c r="E134" s="162" t="str">
        <f t="shared" si="166"/>
        <v/>
      </c>
      <c r="F134" s="162" t="str">
        <f t="shared" si="166"/>
        <v/>
      </c>
      <c r="G134" s="163" t="str">
        <f t="shared" si="148"/>
        <v>nee</v>
      </c>
      <c r="H134" s="164">
        <f t="shared" si="78"/>
        <v>0</v>
      </c>
      <c r="I134" s="164">
        <f t="shared" si="149"/>
        <v>0</v>
      </c>
      <c r="J134" s="164">
        <f t="shared" si="150"/>
        <v>415</v>
      </c>
      <c r="K134" s="168" t="str">
        <f t="shared" si="156"/>
        <v/>
      </c>
      <c r="L134" s="169"/>
      <c r="M134" s="169"/>
      <c r="N134" s="169"/>
      <c r="O134" s="169"/>
      <c r="P134" s="169"/>
      <c r="Q134" s="169"/>
      <c r="R134" s="169"/>
      <c r="S134" s="169"/>
      <c r="T134" s="169"/>
      <c r="U134" s="18">
        <v>95</v>
      </c>
      <c r="W134" s="167">
        <f t="shared" si="145"/>
        <v>0</v>
      </c>
      <c r="X134" s="167">
        <f t="shared" si="145"/>
        <v>0</v>
      </c>
      <c r="Y134" s="167">
        <f t="shared" si="145"/>
        <v>0</v>
      </c>
      <c r="Z134" s="167">
        <f t="shared" si="145"/>
        <v>0</v>
      </c>
      <c r="AA134" s="167">
        <f t="shared" si="145"/>
        <v>0</v>
      </c>
      <c r="AB134" s="18">
        <v>6</v>
      </c>
      <c r="AC134" s="18">
        <v>30</v>
      </c>
    </row>
    <row r="135" spans="1:29" s="18" customFormat="1" ht="12" x14ac:dyDescent="0.2">
      <c r="A135" s="161"/>
      <c r="B135" s="162" t="str">
        <f t="shared" ref="B135" si="181">IF(B$34="","",IF($G134="nee",B$39+7*$U135,""))</f>
        <v/>
      </c>
      <c r="C135" s="162" t="str">
        <f t="shared" si="166"/>
        <v/>
      </c>
      <c r="D135" s="162" t="str">
        <f t="shared" si="166"/>
        <v/>
      </c>
      <c r="E135" s="162" t="str">
        <f t="shared" si="166"/>
        <v/>
      </c>
      <c r="F135" s="162" t="str">
        <f t="shared" si="166"/>
        <v/>
      </c>
      <c r="G135" s="163" t="str">
        <f t="shared" si="148"/>
        <v>nee</v>
      </c>
      <c r="H135" s="164">
        <f t="shared" ref="H135:H142" si="182">SUM(W135:AA135)</f>
        <v>0</v>
      </c>
      <c r="I135" s="164">
        <f t="shared" si="149"/>
        <v>0</v>
      </c>
      <c r="J135" s="164">
        <f t="shared" si="150"/>
        <v>415</v>
      </c>
      <c r="K135" s="168" t="str">
        <f t="shared" si="156"/>
        <v/>
      </c>
      <c r="L135" s="169"/>
      <c r="M135" s="169"/>
      <c r="N135" s="169"/>
      <c r="O135" s="169"/>
      <c r="P135" s="169"/>
      <c r="Q135" s="169"/>
      <c r="R135" s="169"/>
      <c r="S135" s="169"/>
      <c r="T135" s="169"/>
      <c r="U135" s="18">
        <v>96</v>
      </c>
      <c r="W135" s="167">
        <f t="shared" ref="W135:AA142" si="183">IF(B135&lt;&gt;"",B$34,0)</f>
        <v>0</v>
      </c>
      <c r="X135" s="167">
        <f t="shared" si="183"/>
        <v>0</v>
      </c>
      <c r="Y135" s="167">
        <f t="shared" si="183"/>
        <v>0</v>
      </c>
      <c r="Z135" s="167">
        <f t="shared" si="183"/>
        <v>0</v>
      </c>
      <c r="AA135" s="167">
        <f t="shared" si="183"/>
        <v>0</v>
      </c>
      <c r="AB135" s="18">
        <v>7</v>
      </c>
      <c r="AC135" s="18">
        <v>31</v>
      </c>
    </row>
    <row r="136" spans="1:29" s="18" customFormat="1" ht="12" x14ac:dyDescent="0.2">
      <c r="A136" s="161"/>
      <c r="B136" s="162" t="str">
        <f t="shared" ref="B136:F142" si="184">IF(B$34="","",IF($G135="nee",B$39+7*$U136,""))</f>
        <v/>
      </c>
      <c r="C136" s="162" t="str">
        <f t="shared" si="184"/>
        <v/>
      </c>
      <c r="D136" s="162" t="str">
        <f t="shared" si="184"/>
        <v/>
      </c>
      <c r="E136" s="162" t="str">
        <f t="shared" si="184"/>
        <v/>
      </c>
      <c r="F136" s="162" t="str">
        <f t="shared" si="184"/>
        <v/>
      </c>
      <c r="G136" s="163" t="str">
        <f t="shared" si="148"/>
        <v>nee</v>
      </c>
      <c r="H136" s="164">
        <f t="shared" si="182"/>
        <v>0</v>
      </c>
      <c r="I136" s="164">
        <f t="shared" si="149"/>
        <v>0</v>
      </c>
      <c r="J136" s="164">
        <f t="shared" si="150"/>
        <v>415</v>
      </c>
      <c r="K136" s="168" t="str">
        <f t="shared" si="156"/>
        <v/>
      </c>
      <c r="L136" s="169"/>
      <c r="M136" s="169"/>
      <c r="N136" s="169"/>
      <c r="O136" s="169"/>
      <c r="P136" s="169"/>
      <c r="Q136" s="169"/>
      <c r="R136" s="169"/>
      <c r="S136" s="169"/>
      <c r="T136" s="169"/>
      <c r="U136" s="18">
        <v>97</v>
      </c>
      <c r="W136" s="167">
        <f t="shared" si="183"/>
        <v>0</v>
      </c>
      <c r="X136" s="167">
        <f t="shared" si="183"/>
        <v>0</v>
      </c>
      <c r="Y136" s="167">
        <f t="shared" si="183"/>
        <v>0</v>
      </c>
      <c r="Z136" s="167">
        <f t="shared" si="183"/>
        <v>0</v>
      </c>
      <c r="AA136" s="167">
        <f t="shared" si="183"/>
        <v>0</v>
      </c>
      <c r="AB136" s="18">
        <v>8</v>
      </c>
      <c r="AC136" s="18">
        <v>31</v>
      </c>
    </row>
    <row r="137" spans="1:29" s="18" customFormat="1" ht="12" x14ac:dyDescent="0.2">
      <c r="A137" s="161"/>
      <c r="B137" s="162" t="str">
        <f t="shared" ref="B137" si="185">IF(B$34="","",IF($G136="nee",B$39+7*$U137,""))</f>
        <v/>
      </c>
      <c r="C137" s="162" t="str">
        <f t="shared" si="184"/>
        <v/>
      </c>
      <c r="D137" s="162" t="str">
        <f t="shared" si="184"/>
        <v/>
      </c>
      <c r="E137" s="162" t="str">
        <f t="shared" si="184"/>
        <v/>
      </c>
      <c r="F137" s="162" t="str">
        <f t="shared" si="184"/>
        <v/>
      </c>
      <c r="G137" s="163" t="str">
        <f t="shared" si="148"/>
        <v>nee</v>
      </c>
      <c r="H137" s="164">
        <f t="shared" si="182"/>
        <v>0</v>
      </c>
      <c r="I137" s="164">
        <f t="shared" si="149"/>
        <v>0</v>
      </c>
      <c r="J137" s="164">
        <f t="shared" si="150"/>
        <v>415</v>
      </c>
      <c r="K137" s="168" t="str">
        <f t="shared" si="156"/>
        <v/>
      </c>
      <c r="L137" s="169"/>
      <c r="M137" s="169"/>
      <c r="N137" s="169"/>
      <c r="O137" s="169"/>
      <c r="P137" s="169"/>
      <c r="Q137" s="169"/>
      <c r="R137" s="169"/>
      <c r="S137" s="169"/>
      <c r="T137" s="169"/>
      <c r="U137" s="18">
        <v>98</v>
      </c>
      <c r="W137" s="167">
        <f t="shared" si="183"/>
        <v>0</v>
      </c>
      <c r="X137" s="167">
        <f t="shared" si="183"/>
        <v>0</v>
      </c>
      <c r="Y137" s="167">
        <f t="shared" si="183"/>
        <v>0</v>
      </c>
      <c r="Z137" s="167">
        <f t="shared" si="183"/>
        <v>0</v>
      </c>
      <c r="AA137" s="167">
        <f t="shared" si="183"/>
        <v>0</v>
      </c>
      <c r="AB137" s="18">
        <v>9</v>
      </c>
      <c r="AC137" s="18">
        <v>30</v>
      </c>
    </row>
    <row r="138" spans="1:29" s="18" customFormat="1" ht="12" x14ac:dyDescent="0.2">
      <c r="A138" s="161"/>
      <c r="B138" s="162" t="str">
        <f t="shared" ref="B138" si="186">IF(B$34="","",IF($G137="nee",B$39+7*$U138,""))</f>
        <v/>
      </c>
      <c r="C138" s="162" t="str">
        <f t="shared" si="184"/>
        <v/>
      </c>
      <c r="D138" s="162" t="str">
        <f t="shared" si="184"/>
        <v/>
      </c>
      <c r="E138" s="162" t="str">
        <f t="shared" si="184"/>
        <v/>
      </c>
      <c r="F138" s="162" t="str">
        <f t="shared" si="184"/>
        <v/>
      </c>
      <c r="G138" s="163" t="str">
        <f t="shared" si="148"/>
        <v>nee</v>
      </c>
      <c r="H138" s="164">
        <f t="shared" si="182"/>
        <v>0</v>
      </c>
      <c r="I138" s="164">
        <f t="shared" si="149"/>
        <v>0</v>
      </c>
      <c r="J138" s="164">
        <f t="shared" si="150"/>
        <v>415</v>
      </c>
      <c r="K138" s="168" t="str">
        <f t="shared" si="156"/>
        <v/>
      </c>
      <c r="L138" s="169"/>
      <c r="M138" s="169"/>
      <c r="N138" s="169"/>
      <c r="O138" s="169"/>
      <c r="P138" s="169"/>
      <c r="Q138" s="169"/>
      <c r="R138" s="169"/>
      <c r="S138" s="169"/>
      <c r="T138" s="169"/>
      <c r="U138" s="18">
        <v>99</v>
      </c>
      <c r="W138" s="167">
        <f t="shared" si="183"/>
        <v>0</v>
      </c>
      <c r="X138" s="167">
        <f t="shared" si="183"/>
        <v>0</v>
      </c>
      <c r="Y138" s="167">
        <f t="shared" si="183"/>
        <v>0</v>
      </c>
      <c r="Z138" s="167">
        <f t="shared" si="183"/>
        <v>0</v>
      </c>
      <c r="AA138" s="167">
        <f t="shared" si="183"/>
        <v>0</v>
      </c>
      <c r="AB138" s="18">
        <v>10</v>
      </c>
      <c r="AC138" s="18">
        <v>31</v>
      </c>
    </row>
    <row r="139" spans="1:29" s="18" customFormat="1" ht="12" x14ac:dyDescent="0.2">
      <c r="A139" s="161"/>
      <c r="B139" s="162" t="str">
        <f t="shared" ref="B139" si="187">IF(B$34="","",IF($G138="nee",B$39+7*$U139,""))</f>
        <v/>
      </c>
      <c r="C139" s="162" t="str">
        <f t="shared" si="184"/>
        <v/>
      </c>
      <c r="D139" s="162" t="str">
        <f t="shared" si="184"/>
        <v/>
      </c>
      <c r="E139" s="162" t="str">
        <f t="shared" si="184"/>
        <v/>
      </c>
      <c r="F139" s="162" t="str">
        <f t="shared" si="184"/>
        <v/>
      </c>
      <c r="G139" s="163" t="str">
        <f t="shared" si="148"/>
        <v>nee</v>
      </c>
      <c r="H139" s="164">
        <f t="shared" si="182"/>
        <v>0</v>
      </c>
      <c r="I139" s="164">
        <f t="shared" si="149"/>
        <v>0</v>
      </c>
      <c r="J139" s="164">
        <f t="shared" si="150"/>
        <v>415</v>
      </c>
      <c r="K139" s="168" t="str">
        <f t="shared" si="156"/>
        <v/>
      </c>
      <c r="L139" s="169"/>
      <c r="M139" s="169"/>
      <c r="N139" s="169"/>
      <c r="O139" s="169"/>
      <c r="P139" s="169"/>
      <c r="Q139" s="169"/>
      <c r="R139" s="169"/>
      <c r="S139" s="169"/>
      <c r="T139" s="169"/>
      <c r="U139" s="18">
        <v>100</v>
      </c>
      <c r="W139" s="167">
        <f t="shared" si="183"/>
        <v>0</v>
      </c>
      <c r="X139" s="167">
        <f t="shared" si="183"/>
        <v>0</v>
      </c>
      <c r="Y139" s="167">
        <f t="shared" si="183"/>
        <v>0</v>
      </c>
      <c r="Z139" s="167">
        <f t="shared" si="183"/>
        <v>0</v>
      </c>
      <c r="AA139" s="167">
        <f t="shared" si="183"/>
        <v>0</v>
      </c>
      <c r="AB139" s="18">
        <v>11</v>
      </c>
      <c r="AC139" s="18">
        <v>30</v>
      </c>
    </row>
    <row r="140" spans="1:29" s="18" customFormat="1" ht="12" x14ac:dyDescent="0.2">
      <c r="A140" s="161"/>
      <c r="B140" s="162" t="str">
        <f t="shared" ref="B140" si="188">IF(B$34="","",IF($G139="nee",B$39+7*$U140,""))</f>
        <v/>
      </c>
      <c r="C140" s="162" t="str">
        <f t="shared" si="184"/>
        <v/>
      </c>
      <c r="D140" s="162" t="str">
        <f t="shared" si="184"/>
        <v/>
      </c>
      <c r="E140" s="162" t="str">
        <f t="shared" si="184"/>
        <v/>
      </c>
      <c r="F140" s="162" t="str">
        <f t="shared" si="184"/>
        <v/>
      </c>
      <c r="G140" s="163" t="str">
        <f t="shared" si="148"/>
        <v>nee</v>
      </c>
      <c r="H140" s="164">
        <f t="shared" si="182"/>
        <v>0</v>
      </c>
      <c r="I140" s="164">
        <f t="shared" si="149"/>
        <v>0</v>
      </c>
      <c r="J140" s="164">
        <f t="shared" si="150"/>
        <v>415</v>
      </c>
      <c r="K140" s="168" t="str">
        <f t="shared" si="156"/>
        <v/>
      </c>
      <c r="L140" s="169"/>
      <c r="M140" s="169"/>
      <c r="N140" s="169"/>
      <c r="O140" s="169"/>
      <c r="P140" s="169"/>
      <c r="Q140" s="169"/>
      <c r="R140" s="169"/>
      <c r="S140" s="169"/>
      <c r="T140" s="169"/>
      <c r="U140" s="18">
        <v>101</v>
      </c>
      <c r="W140" s="167">
        <f t="shared" si="183"/>
        <v>0</v>
      </c>
      <c r="X140" s="167">
        <f t="shared" si="183"/>
        <v>0</v>
      </c>
      <c r="Y140" s="167">
        <f t="shared" si="183"/>
        <v>0</v>
      </c>
      <c r="Z140" s="167">
        <f t="shared" si="183"/>
        <v>0</v>
      </c>
      <c r="AA140" s="167">
        <f t="shared" si="183"/>
        <v>0</v>
      </c>
      <c r="AB140" s="18">
        <v>12</v>
      </c>
      <c r="AC140" s="173">
        <v>31</v>
      </c>
    </row>
    <row r="141" spans="1:29" s="18" customFormat="1" ht="12" x14ac:dyDescent="0.2">
      <c r="A141" s="161"/>
      <c r="B141" s="162" t="str">
        <f t="shared" ref="B141" si="189">IF(B$34="","",IF($G140="nee",B$39+7*$U141,""))</f>
        <v/>
      </c>
      <c r="C141" s="162" t="str">
        <f t="shared" si="184"/>
        <v/>
      </c>
      <c r="D141" s="162" t="str">
        <f t="shared" si="184"/>
        <v/>
      </c>
      <c r="E141" s="162" t="str">
        <f t="shared" si="184"/>
        <v/>
      </c>
      <c r="F141" s="162" t="str">
        <f t="shared" si="184"/>
        <v/>
      </c>
      <c r="G141" s="163" t="str">
        <f t="shared" si="148"/>
        <v>nee</v>
      </c>
      <c r="H141" s="164">
        <f t="shared" si="182"/>
        <v>0</v>
      </c>
      <c r="I141" s="164">
        <f t="shared" si="149"/>
        <v>0</v>
      </c>
      <c r="J141" s="164">
        <f t="shared" si="150"/>
        <v>415</v>
      </c>
      <c r="K141" s="168" t="str">
        <f t="shared" si="156"/>
        <v/>
      </c>
      <c r="L141" s="169"/>
      <c r="M141" s="169"/>
      <c r="N141" s="169"/>
      <c r="O141" s="169"/>
      <c r="P141" s="169"/>
      <c r="Q141" s="169"/>
      <c r="R141" s="169"/>
      <c r="S141" s="169"/>
      <c r="T141" s="169"/>
      <c r="U141" s="18">
        <v>102</v>
      </c>
      <c r="W141" s="167">
        <f t="shared" si="183"/>
        <v>0</v>
      </c>
      <c r="X141" s="167">
        <f t="shared" si="183"/>
        <v>0</v>
      </c>
      <c r="Y141" s="167">
        <f t="shared" si="183"/>
        <v>0</v>
      </c>
      <c r="Z141" s="167">
        <f t="shared" si="183"/>
        <v>0</v>
      </c>
      <c r="AA141" s="167">
        <f t="shared" si="183"/>
        <v>0</v>
      </c>
      <c r="AC141" s="18">
        <f>SUM(AC129:AC140)</f>
        <v>365</v>
      </c>
    </row>
    <row r="142" spans="1:29" s="18" customFormat="1" ht="12" x14ac:dyDescent="0.2">
      <c r="A142" s="161"/>
      <c r="B142" s="162" t="str">
        <f t="shared" ref="B142" si="190">IF(B$34="","",IF($G141="nee",B$39+7*$U142,""))</f>
        <v/>
      </c>
      <c r="C142" s="162" t="str">
        <f t="shared" si="184"/>
        <v/>
      </c>
      <c r="D142" s="162" t="str">
        <f t="shared" si="184"/>
        <v/>
      </c>
      <c r="E142" s="162" t="str">
        <f t="shared" si="184"/>
        <v/>
      </c>
      <c r="F142" s="162" t="str">
        <f t="shared" si="184"/>
        <v/>
      </c>
      <c r="G142" s="163" t="str">
        <f t="shared" si="148"/>
        <v>nee</v>
      </c>
      <c r="H142" s="164">
        <f t="shared" si="182"/>
        <v>0</v>
      </c>
      <c r="I142" s="164">
        <f t="shared" si="149"/>
        <v>0</v>
      </c>
      <c r="J142" s="164">
        <f t="shared" si="150"/>
        <v>415</v>
      </c>
      <c r="K142" s="168" t="str">
        <f t="shared" si="156"/>
        <v/>
      </c>
      <c r="L142" s="169"/>
      <c r="M142" s="169"/>
      <c r="N142" s="169"/>
      <c r="O142" s="169"/>
      <c r="P142" s="169"/>
      <c r="Q142" s="169"/>
      <c r="R142" s="169"/>
      <c r="S142" s="169"/>
      <c r="T142" s="169"/>
      <c r="U142" s="18">
        <v>103</v>
      </c>
      <c r="W142" s="167">
        <f t="shared" si="183"/>
        <v>0</v>
      </c>
      <c r="X142" s="167">
        <f t="shared" si="183"/>
        <v>0</v>
      </c>
      <c r="Y142" s="167">
        <f t="shared" si="183"/>
        <v>0</v>
      </c>
      <c r="Z142" s="167">
        <f t="shared" si="183"/>
        <v>0</v>
      </c>
      <c r="AA142" s="167">
        <f t="shared" si="183"/>
        <v>0</v>
      </c>
    </row>
    <row r="143" spans="1:29" ht="13.5" customHeight="1" x14ac:dyDescent="0.2">
      <c r="A143" s="174" t="s">
        <v>100</v>
      </c>
      <c r="B143" s="175">
        <f>COUNT(B39:B142)</f>
        <v>0</v>
      </c>
      <c r="C143" s="175">
        <f>COUNT(C39:C142)</f>
        <v>0</v>
      </c>
      <c r="D143" s="175">
        <f>COUNT(D39:D142)</f>
        <v>0</v>
      </c>
      <c r="E143" s="175">
        <f>COUNT(E39:E142)</f>
        <v>0</v>
      </c>
      <c r="F143" s="175">
        <f>COUNT(F39:F142)</f>
        <v>0</v>
      </c>
      <c r="G143" s="62"/>
      <c r="H143" s="176" t="s">
        <v>86</v>
      </c>
      <c r="I143" s="177">
        <f>I142</f>
        <v>0</v>
      </c>
      <c r="J143" s="178" t="str">
        <f>G31</f>
        <v>klokuren</v>
      </c>
      <c r="K143" s="86"/>
      <c r="U143" s="179" t="s">
        <v>101</v>
      </c>
      <c r="V143" s="107">
        <f>IF($H$19=$W$6,I143,(I143*1659/930))</f>
        <v>0</v>
      </c>
      <c r="W143" s="180" t="s">
        <v>102</v>
      </c>
      <c r="X143" s="181">
        <f>ROUND(V143*3/13/40,5)</f>
        <v>0</v>
      </c>
    </row>
    <row r="144" spans="1:29" ht="6.75" customHeight="1" x14ac:dyDescent="0.2">
      <c r="A144" s="61"/>
      <c r="B144" s="62"/>
      <c r="C144" s="62"/>
      <c r="D144" s="62"/>
      <c r="E144" s="62"/>
      <c r="F144" s="62"/>
      <c r="G144" s="62"/>
      <c r="H144" s="62"/>
      <c r="I144" s="62"/>
      <c r="J144" s="62"/>
      <c r="K144" s="86"/>
      <c r="V144" s="182"/>
      <c r="Y144" s="183"/>
    </row>
    <row r="145" spans="1:31" x14ac:dyDescent="0.2">
      <c r="A145" s="61" t="s">
        <v>103</v>
      </c>
      <c r="B145" s="62"/>
      <c r="C145" s="62"/>
      <c r="D145" s="62"/>
      <c r="E145" s="62"/>
      <c r="F145" s="62"/>
      <c r="G145" s="62"/>
      <c r="H145" s="62"/>
      <c r="I145" s="184" t="e">
        <f>LARGE(B39:F142,1)+1</f>
        <v>#NUM!</v>
      </c>
      <c r="J145" s="62"/>
      <c r="K145" s="86"/>
      <c r="L145" s="141"/>
      <c r="M145" s="185" t="s">
        <v>104</v>
      </c>
      <c r="N145" s="186">
        <v>2500</v>
      </c>
      <c r="O145" s="141"/>
      <c r="P145" s="141"/>
      <c r="Q145" s="141"/>
      <c r="R145" s="141"/>
      <c r="S145" s="141"/>
      <c r="T145" s="141"/>
      <c r="U145" s="141"/>
      <c r="W145" s="187" t="s">
        <v>105</v>
      </c>
      <c r="X145" s="188" t="s">
        <v>106</v>
      </c>
      <c r="Y145" s="189" t="s">
        <v>107</v>
      </c>
      <c r="Z145" s="190" t="s">
        <v>108</v>
      </c>
      <c r="AA145" s="15" t="s">
        <v>109</v>
      </c>
    </row>
    <row r="146" spans="1:31" x14ac:dyDescent="0.2">
      <c r="A146" s="61" t="s">
        <v>110</v>
      </c>
      <c r="B146" s="62"/>
      <c r="C146" s="62"/>
      <c r="D146" s="62"/>
      <c r="E146" s="191">
        <f>H27</f>
        <v>0</v>
      </c>
      <c r="F146" s="192" t="s">
        <v>111</v>
      </c>
      <c r="G146" s="191" t="e">
        <f>I145</f>
        <v>#NUM!</v>
      </c>
      <c r="H146" s="62" t="s">
        <v>112</v>
      </c>
      <c r="I146" s="193" t="e">
        <f>AE155</f>
        <v>#NUM!</v>
      </c>
      <c r="J146" s="194"/>
      <c r="K146" s="195"/>
      <c r="M146" s="185" t="s">
        <v>113</v>
      </c>
      <c r="N146" s="196" t="e">
        <f>N145*I146*I147</f>
        <v>#NUM!</v>
      </c>
      <c r="V146" s="197" t="s">
        <v>52</v>
      </c>
      <c r="W146" s="198">
        <f>YEAR(E146)</f>
        <v>1900</v>
      </c>
      <c r="X146" s="199" t="e">
        <f>YEAR(G146)</f>
        <v>#NUM!</v>
      </c>
      <c r="Y146" s="200"/>
      <c r="Z146" s="200"/>
    </row>
    <row r="147" spans="1:31" x14ac:dyDescent="0.2">
      <c r="A147" s="61" t="s">
        <v>114</v>
      </c>
      <c r="B147" s="62"/>
      <c r="C147" s="62"/>
      <c r="D147" s="62"/>
      <c r="E147" s="62"/>
      <c r="F147" s="62"/>
      <c r="G147" s="201"/>
      <c r="H147" s="192"/>
      <c r="I147" s="202">
        <f>H34</f>
        <v>0</v>
      </c>
      <c r="J147" s="203" t="s">
        <v>85</v>
      </c>
      <c r="K147" s="86"/>
      <c r="U147" s="204"/>
      <c r="V147" s="205" t="s">
        <v>53</v>
      </c>
      <c r="W147" s="15">
        <f>MONTH(E146)</f>
        <v>1</v>
      </c>
      <c r="X147" s="15" t="e">
        <f>MONTH(G146)</f>
        <v>#NUM!</v>
      </c>
      <c r="Y147" s="112" t="e">
        <f>(X147-1-W147)+12*(X146-W146)</f>
        <v>#NUM!</v>
      </c>
      <c r="Z147" s="112">
        <f>W147+1</f>
        <v>2</v>
      </c>
      <c r="AA147" s="15" t="e">
        <f>X147+1</f>
        <v>#NUM!</v>
      </c>
    </row>
    <row r="148" spans="1:31" x14ac:dyDescent="0.2">
      <c r="A148" s="206" t="s">
        <v>115</v>
      </c>
      <c r="B148" s="207"/>
      <c r="C148" s="62"/>
      <c r="D148" s="208"/>
      <c r="E148" s="209"/>
      <c r="F148" s="62"/>
      <c r="G148" s="62"/>
      <c r="H148" s="62"/>
      <c r="I148" s="210" t="e">
        <f>Y155</f>
        <v>#NUM!</v>
      </c>
      <c r="J148" s="69"/>
      <c r="K148" s="211"/>
      <c r="M148" s="185" t="s">
        <v>116</v>
      </c>
      <c r="N148" s="212" t="e">
        <f>N146*I148</f>
        <v>#NUM!</v>
      </c>
      <c r="U148" s="204"/>
      <c r="V148" s="205" t="s">
        <v>54</v>
      </c>
      <c r="W148" s="15">
        <f>DAY(E146)</f>
        <v>0</v>
      </c>
      <c r="X148" s="15" t="e">
        <f>DAY(G146)</f>
        <v>#NUM!</v>
      </c>
    </row>
    <row r="149" spans="1:31" ht="15.75" customHeight="1" x14ac:dyDescent="0.2">
      <c r="A149" s="55" t="s">
        <v>117</v>
      </c>
      <c r="B149" s="56"/>
      <c r="C149" s="58"/>
      <c r="D149" s="58"/>
      <c r="E149" s="57"/>
      <c r="F149" s="213"/>
      <c r="G149" s="213"/>
      <c r="H149" s="213"/>
      <c r="I149" s="213"/>
      <c r="J149" s="62"/>
      <c r="K149" s="86"/>
      <c r="M149" s="214" t="s">
        <v>118</v>
      </c>
      <c r="N149" s="215">
        <f>Z155</f>
        <v>0</v>
      </c>
      <c r="V149" s="216" t="s">
        <v>119</v>
      </c>
      <c r="W149" s="217">
        <f>DATE(W146,Z147,1)</f>
        <v>32</v>
      </c>
      <c r="X149" s="217" t="e">
        <f>DATE(X146,X147,1)</f>
        <v>#NUM!</v>
      </c>
    </row>
    <row r="150" spans="1:31" ht="4.5" customHeight="1" x14ac:dyDescent="0.2">
      <c r="A150" s="218"/>
      <c r="B150" s="219"/>
      <c r="C150" s="220"/>
      <c r="D150" s="220"/>
      <c r="E150" s="62"/>
      <c r="F150" s="221"/>
      <c r="G150" s="221"/>
      <c r="H150" s="221"/>
      <c r="I150" s="221"/>
      <c r="J150" s="221"/>
      <c r="K150" s="22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Y150" s="104"/>
    </row>
    <row r="151" spans="1:31" ht="13.5" customHeight="1" x14ac:dyDescent="0.2">
      <c r="A151" s="223"/>
      <c r="B151" s="224"/>
      <c r="C151" s="225" t="s">
        <v>120</v>
      </c>
      <c r="D151" s="226"/>
      <c r="E151" s="227" t="s">
        <v>121</v>
      </c>
      <c r="F151" s="226"/>
      <c r="G151" s="227" t="s">
        <v>122</v>
      </c>
      <c r="H151" s="226"/>
      <c r="I151" s="227" t="s">
        <v>123</v>
      </c>
      <c r="J151" s="228"/>
      <c r="K151" s="229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W151" s="231" t="s">
        <v>124</v>
      </c>
      <c r="X151" s="231" t="s">
        <v>125</v>
      </c>
      <c r="Y151" s="15" t="s">
        <v>126</v>
      </c>
    </row>
    <row r="152" spans="1:31" x14ac:dyDescent="0.2">
      <c r="A152" s="232" t="s">
        <v>127</v>
      </c>
      <c r="B152" s="233"/>
      <c r="C152" s="234"/>
      <c r="D152" s="235"/>
      <c r="E152" s="236"/>
      <c r="F152" s="237"/>
      <c r="G152" s="237"/>
      <c r="H152" s="237"/>
      <c r="I152" s="237"/>
      <c r="J152" s="237"/>
      <c r="K152" s="238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179" t="s">
        <v>128</v>
      </c>
      <c r="W152" s="240">
        <f>W149-E146</f>
        <v>32</v>
      </c>
      <c r="X152" s="241">
        <f>(DATE(W146,Z147,1)-DATE(W146,W147,1))</f>
        <v>31</v>
      </c>
      <c r="Y152" s="100">
        <f>ROUND(W152/X152,5)</f>
        <v>1.03226</v>
      </c>
    </row>
    <row r="153" spans="1:31" ht="21" customHeight="1" thickBot="1" x14ac:dyDescent="0.25">
      <c r="A153" s="242"/>
      <c r="B153" s="243"/>
      <c r="C153" s="244"/>
      <c r="D153" s="245"/>
      <c r="E153" s="246"/>
      <c r="F153" s="246"/>
      <c r="G153" s="246"/>
      <c r="H153" s="246"/>
      <c r="I153" s="246"/>
      <c r="J153" s="246"/>
      <c r="K153" s="247"/>
      <c r="L153" s="239"/>
      <c r="M153" s="239"/>
      <c r="N153" s="239"/>
      <c r="O153" s="239"/>
      <c r="P153" s="239"/>
      <c r="Q153" s="239"/>
      <c r="R153" s="239"/>
      <c r="S153" s="239"/>
      <c r="T153" s="239"/>
      <c r="V153" s="240" t="s">
        <v>129</v>
      </c>
      <c r="W153" s="240" t="e">
        <f>G146-X149</f>
        <v>#NUM!</v>
      </c>
      <c r="X153" s="241" t="e">
        <f>(DATE(X146,AA147,1)-DATE(X146,X147,1))</f>
        <v>#NUM!</v>
      </c>
      <c r="Y153" s="104" t="e">
        <f>ROUND(W153/X153,5)</f>
        <v>#NUM!</v>
      </c>
    </row>
    <row r="154" spans="1:31" ht="18" customHeight="1" x14ac:dyDescent="0.2">
      <c r="A154" s="248" t="s">
        <v>130</v>
      </c>
      <c r="B154" s="249"/>
      <c r="C154" s="234"/>
      <c r="D154" s="235"/>
      <c r="E154" s="236"/>
      <c r="F154" s="237"/>
      <c r="G154" s="237"/>
      <c r="H154" s="237"/>
      <c r="I154" s="237"/>
      <c r="J154" s="237"/>
      <c r="K154" s="238"/>
      <c r="L154" s="239"/>
      <c r="M154" s="239"/>
      <c r="N154" s="239"/>
      <c r="O154" s="239"/>
      <c r="P154" s="239"/>
      <c r="Q154" s="239"/>
      <c r="R154" s="239"/>
      <c r="S154" s="239"/>
      <c r="T154" s="239"/>
      <c r="V154" s="179" t="s">
        <v>131</v>
      </c>
      <c r="W154" s="250"/>
      <c r="X154" s="250"/>
      <c r="Y154" s="251" t="e">
        <f>Y147</f>
        <v>#NUM!</v>
      </c>
      <c r="Z154" s="11" t="s">
        <v>132</v>
      </c>
      <c r="AA154" s="11" t="s">
        <v>133</v>
      </c>
      <c r="AB154" s="11" t="s">
        <v>134</v>
      </c>
      <c r="AC154" s="13" t="s">
        <v>135</v>
      </c>
      <c r="AE154" s="252" t="s">
        <v>136</v>
      </c>
    </row>
    <row r="155" spans="1:31" ht="21" customHeight="1" thickBot="1" x14ac:dyDescent="0.25">
      <c r="A155" s="253"/>
      <c r="B155" s="254"/>
      <c r="C155" s="255"/>
      <c r="D155" s="256"/>
      <c r="E155" s="257"/>
      <c r="F155" s="257"/>
      <c r="G155" s="257"/>
      <c r="H155" s="257"/>
      <c r="I155" s="257"/>
      <c r="J155" s="257"/>
      <c r="K155" s="258"/>
      <c r="L155" s="239"/>
      <c r="M155" s="239"/>
      <c r="N155" s="239"/>
      <c r="O155" s="239"/>
      <c r="P155" s="239"/>
      <c r="Q155" s="239"/>
      <c r="R155" s="239"/>
      <c r="S155" s="239"/>
      <c r="T155" s="239"/>
      <c r="V155" s="15" t="s">
        <v>137</v>
      </c>
      <c r="Y155" s="112" t="e">
        <f>SUM(Y152:Y154)</f>
        <v>#NUM!</v>
      </c>
      <c r="Z155" s="259">
        <f>25%*(V143*3/13/40)</f>
        <v>0</v>
      </c>
      <c r="AA155" s="260">
        <f>H34</f>
        <v>0</v>
      </c>
      <c r="AB155" s="259" t="e">
        <f>Z155/Y155</f>
        <v>#NUM!</v>
      </c>
      <c r="AC155" s="259" t="e">
        <f>AB155/AA155</f>
        <v>#NUM!</v>
      </c>
      <c r="AE155" s="261" t="e">
        <f>AA155*AC155/H20</f>
        <v>#NUM!</v>
      </c>
    </row>
    <row r="156" spans="1:31" ht="16.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U156" s="262" t="s">
        <v>138</v>
      </c>
      <c r="W156" s="90">
        <f>DATE(W146,W147,1)</f>
        <v>1</v>
      </c>
      <c r="X156" s="90">
        <f>DATE(W146,W147,1)</f>
        <v>1</v>
      </c>
      <c r="Y156" s="15" t="s">
        <v>139</v>
      </c>
    </row>
    <row r="157" spans="1:31" x14ac:dyDescent="0.2">
      <c r="A157" s="263" t="s">
        <v>140</v>
      </c>
      <c r="B157" s="264"/>
      <c r="C157" s="264"/>
      <c r="D157" s="264"/>
      <c r="E157" s="264"/>
      <c r="F157" s="264"/>
      <c r="G157" s="264"/>
      <c r="H157" s="264"/>
      <c r="I157" s="264"/>
      <c r="J157" s="264"/>
      <c r="K157" s="265"/>
      <c r="L157" s="182"/>
      <c r="M157" s="182"/>
      <c r="N157" s="182"/>
      <c r="O157" s="182"/>
      <c r="P157" s="182"/>
      <c r="Q157" s="182"/>
      <c r="R157" s="182"/>
      <c r="S157" s="182"/>
      <c r="T157" s="182"/>
      <c r="U157" s="67"/>
      <c r="V157" s="15" t="s">
        <v>141</v>
      </c>
      <c r="X157" s="183" t="e">
        <f>(G146+1)-E146</f>
        <v>#NUM!</v>
      </c>
      <c r="Y157" s="15" t="e">
        <f>X157/91.25</f>
        <v>#NUM!</v>
      </c>
      <c r="Z157" s="15" t="e">
        <f>I147/Y157</f>
        <v>#NUM!</v>
      </c>
      <c r="AA157" s="15" t="e">
        <f>Z157*0.45</f>
        <v>#NUM!</v>
      </c>
      <c r="AC157" s="15" t="e">
        <f>X157/365.25</f>
        <v>#NUM!</v>
      </c>
      <c r="AD157" s="15" t="e">
        <f>AC157*12</f>
        <v>#NUM!</v>
      </c>
    </row>
    <row r="158" spans="1:31" x14ac:dyDescent="0.2">
      <c r="A158" s="266"/>
      <c r="B158" s="267"/>
      <c r="C158" s="267"/>
      <c r="D158" s="267"/>
      <c r="E158" s="267"/>
      <c r="F158" s="268" t="s">
        <v>142</v>
      </c>
      <c r="G158" s="269"/>
      <c r="H158" s="270"/>
      <c r="I158" s="271"/>
      <c r="J158" s="272" t="s">
        <v>143</v>
      </c>
      <c r="K158" s="273" t="s">
        <v>144</v>
      </c>
      <c r="L158" s="274"/>
      <c r="M158" s="274"/>
      <c r="N158" s="274"/>
      <c r="O158" s="274"/>
      <c r="P158" s="274"/>
      <c r="Q158" s="274"/>
      <c r="R158" s="274"/>
      <c r="S158" s="274"/>
      <c r="T158" s="274"/>
      <c r="U158" s="274"/>
      <c r="V158" s="275">
        <f>ROUND(IF(H24="onbetaald",H20,(((V143/(415*H20))*(41.0625/91.25)))),4)</f>
        <v>0</v>
      </c>
      <c r="Z158" s="15">
        <f>4/36.86</f>
        <v>0.10851871947911015</v>
      </c>
      <c r="AA158" s="276" t="e">
        <f>AA157-Z158</f>
        <v>#NUM!</v>
      </c>
    </row>
    <row r="159" spans="1:31" x14ac:dyDescent="0.2">
      <c r="A159" s="277" t="s">
        <v>145</v>
      </c>
      <c r="B159" s="278"/>
      <c r="C159" s="278"/>
      <c r="D159" s="278"/>
      <c r="E159" s="279"/>
      <c r="F159" s="280"/>
      <c r="G159" s="271"/>
      <c r="H159" s="271"/>
      <c r="I159" s="281"/>
      <c r="J159" s="269"/>
      <c r="K159" s="282"/>
      <c r="V159" s="283"/>
      <c r="W159" s="179" t="s">
        <v>146</v>
      </c>
      <c r="X159" s="179" t="s">
        <v>147</v>
      </c>
      <c r="Y159" s="179"/>
      <c r="Z159" s="179" t="s">
        <v>148</v>
      </c>
      <c r="AA159" s="179" t="s">
        <v>149</v>
      </c>
    </row>
    <row r="160" spans="1:31" x14ac:dyDescent="0.2">
      <c r="A160" s="284" t="s">
        <v>150</v>
      </c>
      <c r="B160" s="285"/>
      <c r="C160" s="285"/>
      <c r="D160" s="285"/>
      <c r="E160" s="285"/>
      <c r="F160" s="286"/>
      <c r="G160" s="287"/>
      <c r="H160" s="288"/>
      <c r="I160" s="289"/>
      <c r="J160" s="290"/>
      <c r="K160" s="291"/>
      <c r="V160" s="283"/>
      <c r="W160" s="179">
        <v>415</v>
      </c>
      <c r="X160" s="179">
        <v>36.86</v>
      </c>
      <c r="Y160" s="292">
        <v>1.35</v>
      </c>
      <c r="Z160" s="293">
        <v>0.75</v>
      </c>
      <c r="AA160" s="293">
        <f>Z160*(3/91.25)</f>
        <v>2.4657534246575338E-2</v>
      </c>
    </row>
    <row r="161" spans="1:28" ht="8.2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V161" s="283"/>
      <c r="W161" s="179"/>
      <c r="X161" s="179"/>
      <c r="Y161" s="179"/>
      <c r="Z161" s="179"/>
      <c r="AA161" s="179"/>
    </row>
    <row r="162" spans="1:28" ht="8.2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</row>
    <row r="163" spans="1:28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V163" s="15" t="s">
        <v>151</v>
      </c>
      <c r="W163" s="15" t="s">
        <v>152</v>
      </c>
      <c r="X163" s="15" t="s">
        <v>153</v>
      </c>
      <c r="Y163" s="15" t="s">
        <v>154</v>
      </c>
      <c r="Z163" s="15" t="s">
        <v>155</v>
      </c>
      <c r="AA163" s="15" t="s">
        <v>156</v>
      </c>
      <c r="AB163" s="15" t="s">
        <v>141</v>
      </c>
    </row>
    <row r="164" spans="1:28" x14ac:dyDescent="0.2">
      <c r="V164" s="15">
        <v>1</v>
      </c>
      <c r="W164" s="15">
        <f>V164*415</f>
        <v>415</v>
      </c>
      <c r="X164" s="294">
        <v>415</v>
      </c>
      <c r="Y164" s="179">
        <v>24.7392</v>
      </c>
      <c r="Z164" s="259">
        <f>(X164/Y164)/138.33</f>
        <v>0.12126795898406478</v>
      </c>
      <c r="AA164" s="15">
        <f>Z164*36.86</f>
        <v>4.469936968152628</v>
      </c>
      <c r="AB164" s="179">
        <f>Y164*(91.25/3)</f>
        <v>752.48400000000004</v>
      </c>
    </row>
    <row r="167" spans="1:28" x14ac:dyDescent="0.2">
      <c r="V167" s="295" t="s">
        <v>157</v>
      </c>
      <c r="W167" s="296" t="e">
        <f>I146</f>
        <v>#NUM!</v>
      </c>
      <c r="X167" s="297" t="s">
        <v>158</v>
      </c>
      <c r="Y167" s="298" t="e">
        <f>I148*W167</f>
        <v>#NUM!</v>
      </c>
      <c r="Z167" s="299"/>
    </row>
    <row r="169" spans="1:28" x14ac:dyDescent="0.2">
      <c r="J169" s="300"/>
    </row>
  </sheetData>
  <mergeCells count="22">
    <mergeCell ref="H19:J19"/>
    <mergeCell ref="I12:K12"/>
    <mergeCell ref="I13:K13"/>
    <mergeCell ref="I14:K14"/>
    <mergeCell ref="H17:J17"/>
    <mergeCell ref="H18:J18"/>
    <mergeCell ref="C151:D151"/>
    <mergeCell ref="E151:F151"/>
    <mergeCell ref="G151:H151"/>
    <mergeCell ref="I151:K151"/>
    <mergeCell ref="A152:B153"/>
    <mergeCell ref="C152:D153"/>
    <mergeCell ref="E152:F153"/>
    <mergeCell ref="G152:H153"/>
    <mergeCell ref="I152:K153"/>
    <mergeCell ref="H160:I160"/>
    <mergeCell ref="A154:B155"/>
    <mergeCell ref="C154:D155"/>
    <mergeCell ref="E154:F155"/>
    <mergeCell ref="G154:H155"/>
    <mergeCell ref="I154:K155"/>
    <mergeCell ref="A157:K157"/>
  </mergeCells>
  <conditionalFormatting sqref="H34">
    <cfRule type="cellIs" dxfId="2" priority="1" stopIfTrue="1" operator="greaterThan">
      <formula>1</formula>
    </cfRule>
  </conditionalFormatting>
  <dataValidations xWindow="484" yWindow="712" count="12">
    <dataValidation type="list" allowBlank="1" showInputMessage="1" showErrorMessage="1" prompt="Controleer per week of dit de laatste week van het ouderschapsverlof betreft." sqref="G40:G142" xr:uid="{10155A65-7F48-4B96-BF7E-CF48A5C7EF37}">
      <formula1>"selecteer,ja,nee"</formula1>
    </dataValidation>
    <dataValidation allowBlank="1" showInputMessage="1" showErrorMessage="1" promptTitle="Let op:" prompt="Percentage boven 100% niet verwerkbaar; periode aanpassen" sqref="I146" xr:uid="{27E94DE7-AD4C-442F-AE96-98879D7C01BD}"/>
    <dataValidation allowBlank="1" showInputMessage="1" showErrorMessage="1" promptTitle="Let op:" prompt="Invullen volgens notatie 31-12-2010. Vul de datum van de dag in waarop u ouderschapsverlof opneemt." sqref="B40:F142" xr:uid="{B57170BA-F316-42DE-8EED-7A04B67385B1}"/>
    <dataValidation allowBlank="1" showInputMessage="1" showErrorMessage="1" promptTitle="Let op:" prompt="Invullen volgens notatie 31-12-2010. Vul de datum van de dag in waarop u ouderschapsverlof opneemt. " sqref="B39:F39" xr:uid="{5E16DBA6-C4FD-4080-9FCB-03CBF299E8DB}"/>
    <dataValidation type="list" allowBlank="1" showInputMessage="1" showErrorMessage="1" promptTitle="Laatste week ouderschapsverlof" prompt="Door hier ja of nee in te vullen, worden de volgende regels automatisch gevuld. U dient per week te controleren of het de laatste week ouderschapsverlof is. _x000a_Verwijder data waarop u i.v.m. vakantie geen oud.verlof opneemt m.b.v. de  'del' (delete) toets." sqref="G39" xr:uid="{73997CF7-F632-4549-BFA2-3D1CA999ACEB}">
      <formula1>"selecteer,ja,nee,n.v.t."</formula1>
    </dataValidation>
    <dataValidation allowBlank="1" showInputMessage="1" showErrorMessage="1" prompt="Dit is de eerste dag waarop u normaal moet werken, maar nu vrij bent wegens ouderschapsverlof._x000a_" sqref="H27" xr:uid="{7AFD65E8-4ED6-46F8-BB65-7D46A869BB8E}"/>
    <dataValidation allowBlank="1" showInputMessage="1" showErrorMessage="1" promptTitle="Let op" prompt="Indien u voor meer dan één kind een aanvraag wilt indienen, dient u per kind een formulier in te vullen." sqref="I26:J26" xr:uid="{09E91CA9-C555-4C55-A470-8DAE16A8A168}"/>
    <dataValidation allowBlank="1" showInputMessage="1" showErrorMessage="1" prompt="Stuur (een kopie van) het geboortekaartje mee met deze aanvraag. Indien u voor meer dan één kind ouderschapsverlof wilt aanvragen, dient u per kind een aanvraag in te vullen." sqref="H25" xr:uid="{F12C9EA0-B7A0-427F-9229-6F3D081D31BA}"/>
    <dataValidation errorStyle="warning" operator="greaterThan" allowBlank="1" showInputMessage="1" showErrorMessage="1" sqref="H28:I28" xr:uid="{2880C959-A6F1-4BBE-89EE-9AEAE886378F}"/>
    <dataValidation type="list" allowBlank="1" showInputMessage="1" showErrorMessage="1" sqref="H24" xr:uid="{F59DEE5B-6581-47C3-9016-995DF1192349}">
      <formula1>$W$11:$W$13</formula1>
    </dataValidation>
    <dataValidation type="list" allowBlank="1" showInputMessage="1" showErrorMessage="1" sqref="H19" xr:uid="{85C8F295-F11D-4761-B9C2-F2A8D94CB86A}">
      <formula1>$W$3:$W$6</formula1>
    </dataValidation>
    <dataValidation type="list" allowBlank="1" showInputMessage="1" showErrorMessage="1" sqref="I37" xr:uid="{40C9027F-EAC9-49EA-957F-8FA0E412281F}">
      <formula1>$AA$26:$AA$28</formula1>
    </dataValidation>
  </dataValidations>
  <pageMargins left="0.27559055118110237" right="0.19685039370078741" top="0.39370078740157483" bottom="0.39370078740157483" header="0" footer="0.19685039370078741"/>
  <pageSetup paperSize="9" scale="79" fitToHeight="2" orientation="portrait" r:id="rId1"/>
  <headerFooter alignWithMargins="0">
    <oddFooter>&amp;L&amp;"Tahoma,Standaard"&amp;8Deelname betaald ouderschapsverlof, Printdatum: &amp;D, pagina &amp;P van &amp;N</oddFooter>
  </headerFooter>
  <rowBreaks count="1" manualBreakCount="1">
    <brk id="8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2:AK169"/>
  <sheetViews>
    <sheetView view="pageBreakPreview" topLeftCell="A118" zoomScaleNormal="100" zoomScaleSheetLayoutView="100" workbookViewId="0">
      <selection activeCell="H169" sqref="A1:XFD1048576"/>
    </sheetView>
  </sheetViews>
  <sheetFormatPr defaultColWidth="0" defaultRowHeight="12.75" x14ac:dyDescent="0.2"/>
  <cols>
    <col min="1" max="1" width="9.42578125" style="15" customWidth="1"/>
    <col min="2" max="7" width="11.42578125" style="15" customWidth="1"/>
    <col min="8" max="8" width="13" style="15" customWidth="1"/>
    <col min="9" max="9" width="10.5703125" style="15" bestFit="1" customWidth="1"/>
    <col min="10" max="10" width="9.5703125" style="15" customWidth="1"/>
    <col min="11" max="11" width="5.7109375" style="15" bestFit="1" customWidth="1"/>
    <col min="12" max="21" width="9.5703125" style="15" hidden="1" customWidth="1"/>
    <col min="22" max="22" width="9.42578125" style="15" hidden="1" customWidth="1"/>
    <col min="23" max="23" width="10.5703125" style="15" hidden="1" customWidth="1"/>
    <col min="24" max="24" width="10.42578125" style="15" hidden="1" customWidth="1"/>
    <col min="25" max="25" width="11.5703125" style="15" hidden="1" customWidth="1"/>
    <col min="26" max="26" width="13.42578125" style="15" hidden="1" customWidth="1"/>
    <col min="27" max="27" width="10.42578125" style="15" hidden="1" customWidth="1"/>
    <col min="28" max="29" width="9.42578125" style="15" hidden="1" customWidth="1"/>
    <col min="30" max="30" width="12" style="15" hidden="1" customWidth="1"/>
    <col min="31" max="31" width="13.140625" style="15" hidden="1" customWidth="1"/>
    <col min="32" max="32" width="8.42578125" style="15" hidden="1" customWidth="1"/>
    <col min="33" max="33" width="11.28515625" style="15" hidden="1" customWidth="1"/>
    <col min="34" max="34" width="3.28515625" style="15" hidden="1" customWidth="1"/>
    <col min="35" max="35" width="3" style="15" hidden="1" customWidth="1"/>
    <col min="36" max="36" width="2.28515625" style="15" hidden="1" customWidth="1"/>
    <col min="37" max="37" width="3" style="15" hidden="1" customWidth="1"/>
    <col min="38" max="16384" width="9.42578125" style="15" hidden="1"/>
  </cols>
  <sheetData>
    <row r="2" spans="1:26" x14ac:dyDescent="0.2">
      <c r="W2" s="46" t="s">
        <v>32</v>
      </c>
      <c r="X2" s="47"/>
      <c r="Y2" s="47"/>
      <c r="Z2" s="48"/>
    </row>
    <row r="3" spans="1:26" x14ac:dyDescent="0.2">
      <c r="W3" s="49" t="s">
        <v>33</v>
      </c>
      <c r="Z3" s="50"/>
    </row>
    <row r="4" spans="1:26" x14ac:dyDescent="0.2">
      <c r="W4" s="49" t="s">
        <v>34</v>
      </c>
      <c r="Z4" s="50"/>
    </row>
    <row r="5" spans="1:26" x14ac:dyDescent="0.2">
      <c r="W5" s="49" t="s">
        <v>35</v>
      </c>
      <c r="Z5" s="50"/>
    </row>
    <row r="6" spans="1:26" x14ac:dyDescent="0.2">
      <c r="W6" s="51" t="s">
        <v>36</v>
      </c>
      <c r="X6" s="52"/>
      <c r="Y6" s="52"/>
      <c r="Z6" s="53"/>
    </row>
    <row r="9" spans="1:26" ht="20.25" customHeight="1" x14ac:dyDescent="0.2"/>
    <row r="10" spans="1:26" ht="16.5" customHeight="1" x14ac:dyDescent="0.2">
      <c r="J10" s="54" t="s">
        <v>220</v>
      </c>
    </row>
    <row r="11" spans="1:26" x14ac:dyDescent="0.2">
      <c r="A11" s="55" t="s">
        <v>37</v>
      </c>
      <c r="B11" s="56"/>
      <c r="C11" s="57"/>
      <c r="D11" s="57"/>
      <c r="E11" s="57"/>
      <c r="F11" s="57"/>
      <c r="G11" s="57"/>
      <c r="H11" s="57"/>
      <c r="I11" s="58"/>
      <c r="J11" s="57"/>
      <c r="K11" s="59"/>
      <c r="W11" s="60" t="s">
        <v>33</v>
      </c>
      <c r="X11" s="47"/>
      <c r="Y11" s="48"/>
    </row>
    <row r="12" spans="1:26" x14ac:dyDescent="0.2">
      <c r="A12" s="61" t="s">
        <v>38</v>
      </c>
      <c r="B12" s="62"/>
      <c r="C12" s="62"/>
      <c r="D12" s="63"/>
      <c r="E12" s="62"/>
      <c r="F12" s="62" t="s">
        <v>39</v>
      </c>
      <c r="G12" s="62"/>
      <c r="H12" s="62"/>
      <c r="I12" s="64"/>
      <c r="J12" s="65"/>
      <c r="K12" s="66"/>
      <c r="V12" s="67"/>
      <c r="W12" s="49" t="s">
        <v>40</v>
      </c>
      <c r="Y12" s="50"/>
    </row>
    <row r="13" spans="1:26" x14ac:dyDescent="0.2">
      <c r="A13" s="61" t="s">
        <v>41</v>
      </c>
      <c r="B13" s="62"/>
      <c r="C13" s="62"/>
      <c r="D13" s="68"/>
      <c r="E13" s="62"/>
      <c r="F13" s="62" t="s">
        <v>42</v>
      </c>
      <c r="G13" s="62"/>
      <c r="H13" s="62"/>
      <c r="I13" s="65"/>
      <c r="J13" s="65"/>
      <c r="K13" s="66"/>
      <c r="V13" s="67"/>
      <c r="W13" s="51" t="s">
        <v>43</v>
      </c>
      <c r="X13" s="52"/>
      <c r="Y13" s="53"/>
    </row>
    <row r="14" spans="1:26" x14ac:dyDescent="0.2">
      <c r="A14" s="69" t="s">
        <v>44</v>
      </c>
      <c r="B14" s="70"/>
      <c r="C14" s="70"/>
      <c r="D14" s="71">
        <v>41.475000000000001</v>
      </c>
      <c r="E14" s="70"/>
      <c r="F14" s="70" t="s">
        <v>45</v>
      </c>
      <c r="G14" s="70"/>
      <c r="H14" s="70"/>
      <c r="I14" s="72"/>
      <c r="J14" s="72"/>
      <c r="K14" s="73"/>
      <c r="V14" s="67"/>
      <c r="W14" s="74"/>
    </row>
    <row r="15" spans="1:26" ht="8.25" customHeight="1" x14ac:dyDescent="0.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26" x14ac:dyDescent="0.2">
      <c r="A16" s="75" t="s">
        <v>46</v>
      </c>
      <c r="B16" s="76"/>
      <c r="C16" s="57"/>
      <c r="D16" s="57"/>
      <c r="E16" s="57"/>
      <c r="F16" s="57"/>
      <c r="G16" s="57"/>
      <c r="H16" s="77"/>
      <c r="I16" s="77"/>
      <c r="J16" s="77"/>
      <c r="K16" s="78"/>
      <c r="L16" s="74"/>
      <c r="M16" s="74"/>
      <c r="N16" s="74"/>
      <c r="O16" s="74"/>
      <c r="P16" s="74"/>
      <c r="Q16" s="74"/>
      <c r="R16" s="74"/>
      <c r="S16" s="74"/>
      <c r="T16" s="74"/>
      <c r="U16" s="74"/>
      <c r="W16" s="60" t="s">
        <v>47</v>
      </c>
      <c r="X16" s="79">
        <f>H27</f>
        <v>0</v>
      </c>
    </row>
    <row r="17" spans="1:37" x14ac:dyDescent="0.2">
      <c r="A17" s="61" t="s">
        <v>48</v>
      </c>
      <c r="B17" s="62"/>
      <c r="C17" s="62"/>
      <c r="D17" s="62"/>
      <c r="E17" s="62"/>
      <c r="F17" s="62"/>
      <c r="G17" s="62"/>
      <c r="H17" s="80"/>
      <c r="I17" s="65"/>
      <c r="J17" s="65"/>
      <c r="K17" s="81"/>
      <c r="W17" s="49"/>
      <c r="X17" s="82"/>
    </row>
    <row r="18" spans="1:37" x14ac:dyDescent="0.2">
      <c r="A18" s="61" t="s">
        <v>49</v>
      </c>
      <c r="B18" s="62"/>
      <c r="C18" s="62"/>
      <c r="D18" s="62"/>
      <c r="E18" s="62"/>
      <c r="F18" s="62"/>
      <c r="G18" s="62"/>
      <c r="H18" s="83"/>
      <c r="I18" s="65"/>
      <c r="J18" s="65"/>
      <c r="K18" s="81"/>
      <c r="W18" s="51">
        <f>DAYS360(H26,X16)</f>
        <v>0</v>
      </c>
      <c r="X18" s="53"/>
    </row>
    <row r="19" spans="1:37" x14ac:dyDescent="0.2">
      <c r="A19" s="61" t="s">
        <v>50</v>
      </c>
      <c r="B19" s="62"/>
      <c r="C19" s="62"/>
      <c r="D19" s="62"/>
      <c r="E19" s="62"/>
      <c r="F19" s="62"/>
      <c r="G19" s="62"/>
      <c r="H19" s="80" t="s">
        <v>36</v>
      </c>
      <c r="I19" s="65"/>
      <c r="J19" s="65"/>
      <c r="K19" s="81"/>
    </row>
    <row r="20" spans="1:37" x14ac:dyDescent="0.2">
      <c r="A20" s="61" t="s">
        <v>223</v>
      </c>
      <c r="B20" s="62"/>
      <c r="C20" s="62"/>
      <c r="D20" s="62"/>
      <c r="E20" s="62"/>
      <c r="F20" s="62"/>
      <c r="G20" s="62"/>
      <c r="H20" s="84">
        <v>1</v>
      </c>
      <c r="I20" s="85"/>
      <c r="J20" s="85"/>
      <c r="K20" s="86"/>
      <c r="W20" s="60" t="s">
        <v>51</v>
      </c>
      <c r="X20" s="47"/>
      <c r="Y20" s="47"/>
      <c r="Z20" s="47"/>
      <c r="AA20" s="47"/>
      <c r="AB20" s="48"/>
    </row>
    <row r="21" spans="1:37" x14ac:dyDescent="0.2">
      <c r="A21" s="61" t="s">
        <v>224</v>
      </c>
      <c r="B21" s="62"/>
      <c r="C21" s="62"/>
      <c r="D21" s="62"/>
      <c r="E21" s="62"/>
      <c r="F21" s="62"/>
      <c r="G21" s="62"/>
      <c r="H21" s="84">
        <v>1</v>
      </c>
      <c r="I21" s="85"/>
      <c r="J21" s="85"/>
      <c r="K21" s="86"/>
      <c r="W21" s="49"/>
      <c r="AB21" s="50"/>
    </row>
    <row r="22" spans="1:37" ht="9.75" customHeight="1" x14ac:dyDescent="0.2">
      <c r="A22" s="61"/>
      <c r="B22" s="62"/>
      <c r="C22" s="62"/>
      <c r="D22" s="62"/>
      <c r="E22" s="62"/>
      <c r="F22" s="62"/>
      <c r="G22" s="62"/>
      <c r="H22" s="62"/>
      <c r="I22" s="87"/>
      <c r="J22" s="87"/>
      <c r="K22" s="86"/>
      <c r="W22" s="49"/>
      <c r="Z22" s="74" t="s">
        <v>52</v>
      </c>
      <c r="AA22" s="74" t="s">
        <v>53</v>
      </c>
      <c r="AB22" s="88" t="s">
        <v>54</v>
      </c>
    </row>
    <row r="23" spans="1:37" x14ac:dyDescent="0.2">
      <c r="A23" s="89" t="s">
        <v>55</v>
      </c>
      <c r="B23" s="62"/>
      <c r="C23" s="62"/>
      <c r="D23" s="62"/>
      <c r="E23" s="62"/>
      <c r="F23" s="62"/>
      <c r="G23" s="62"/>
      <c r="H23" s="62"/>
      <c r="I23" s="62"/>
      <c r="J23" s="62"/>
      <c r="K23" s="86"/>
      <c r="W23" s="49" t="s">
        <v>56</v>
      </c>
      <c r="Y23" s="90">
        <f>H26</f>
        <v>0</v>
      </c>
      <c r="Z23" s="15">
        <f>YEAR(Y23)</f>
        <v>1900</v>
      </c>
      <c r="AA23" s="15">
        <f>MONTH(Y23)</f>
        <v>1</v>
      </c>
      <c r="AB23" s="50">
        <f>DAY(Y23)</f>
        <v>0</v>
      </c>
    </row>
    <row r="24" spans="1:37" x14ac:dyDescent="0.2">
      <c r="A24" s="61" t="s">
        <v>57</v>
      </c>
      <c r="B24" s="62"/>
      <c r="C24" s="62"/>
      <c r="D24" s="62"/>
      <c r="E24" s="62"/>
      <c r="F24" s="62"/>
      <c r="G24" s="62"/>
      <c r="H24" s="91"/>
      <c r="I24" s="92" t="str">
        <f>IF(H24="onbetaald", "Gebruik model 2. zie volgende tabblad","")</f>
        <v/>
      </c>
      <c r="J24" s="93"/>
      <c r="K24" s="86"/>
      <c r="V24" s="94"/>
      <c r="W24" s="51" t="s">
        <v>58</v>
      </c>
      <c r="X24" s="52"/>
      <c r="Y24" s="95">
        <f>DATE(Z23+4,AA23,AB23)</f>
        <v>1461</v>
      </c>
      <c r="Z24" s="52"/>
      <c r="AA24" s="52"/>
      <c r="AB24" s="53"/>
    </row>
    <row r="25" spans="1:37" x14ac:dyDescent="0.2">
      <c r="A25" s="61" t="s">
        <v>59</v>
      </c>
      <c r="B25" s="62"/>
      <c r="C25" s="62"/>
      <c r="D25" s="62"/>
      <c r="E25" s="62"/>
      <c r="F25" s="62"/>
      <c r="G25" s="62"/>
      <c r="H25" s="96"/>
      <c r="I25" s="97"/>
      <c r="J25" s="93"/>
      <c r="K25" s="86"/>
    </row>
    <row r="26" spans="1:37" x14ac:dyDescent="0.2">
      <c r="A26" s="61" t="s">
        <v>60</v>
      </c>
      <c r="B26" s="62"/>
      <c r="C26" s="62"/>
      <c r="D26" s="62"/>
      <c r="E26" s="62"/>
      <c r="F26" s="62"/>
      <c r="G26" s="62"/>
      <c r="H26" s="98"/>
      <c r="I26" s="99"/>
      <c r="J26" s="99"/>
      <c r="K26" s="86"/>
      <c r="W26" s="60" t="s">
        <v>61</v>
      </c>
      <c r="X26" s="47"/>
      <c r="Y26" s="48"/>
      <c r="AA26" s="100" t="s">
        <v>33</v>
      </c>
    </row>
    <row r="27" spans="1:37" x14ac:dyDescent="0.2">
      <c r="A27" s="61" t="s">
        <v>62</v>
      </c>
      <c r="B27" s="62"/>
      <c r="C27" s="62"/>
      <c r="D27" s="62"/>
      <c r="E27" s="62"/>
      <c r="F27" s="62"/>
      <c r="G27" s="62"/>
      <c r="H27" s="101"/>
      <c r="I27" s="102" t="str">
        <f>IF(AE31=1,"het verlof kan niet ingaan op zondag",IF(AK31=1,"het verlof kan niet ingaan op zaterdag",""))</f>
        <v>het verlof kan niet ingaan op zaterdag</v>
      </c>
      <c r="J27" s="99"/>
      <c r="K27" s="86"/>
      <c r="W27" s="103" t="e">
        <f>G35</f>
        <v>#DIV/0!</v>
      </c>
      <c r="X27" s="15" t="s">
        <v>63</v>
      </c>
      <c r="Y27" s="50"/>
      <c r="AA27" s="104" t="s">
        <v>64</v>
      </c>
      <c r="AE27" s="105" t="s">
        <v>65</v>
      </c>
      <c r="AF27" s="106">
        <f>H27</f>
        <v>0</v>
      </c>
      <c r="AG27" s="105" t="s">
        <v>66</v>
      </c>
      <c r="AH27" s="107">
        <f>WEEKDAY(AF27)</f>
        <v>7</v>
      </c>
    </row>
    <row r="28" spans="1:37" x14ac:dyDescent="0.2">
      <c r="A28" s="61" t="s">
        <v>67</v>
      </c>
      <c r="B28" s="62"/>
      <c r="C28" s="62"/>
      <c r="D28" s="62"/>
      <c r="E28" s="108"/>
      <c r="F28" s="62"/>
      <c r="G28" s="62"/>
      <c r="H28" s="109">
        <f>(ROUNDDOWN(W18/360,0))</f>
        <v>0</v>
      </c>
      <c r="I28" s="62" t="str">
        <f>IF(H27&gt;H29,"Opname mag tot de leeftijd van 4 jaar"," ")</f>
        <v xml:space="preserve"> </v>
      </c>
      <c r="J28" s="62"/>
      <c r="K28" s="86"/>
      <c r="U28" s="110">
        <f>ROUND(U32-K31,2)</f>
        <v>0</v>
      </c>
      <c r="V28" s="94"/>
      <c r="W28" s="111"/>
      <c r="X28" s="52"/>
      <c r="Y28" s="53"/>
      <c r="AA28" s="112" t="s">
        <v>68</v>
      </c>
      <c r="AE28" s="113" t="s">
        <v>69</v>
      </c>
      <c r="AF28" s="114" t="e">
        <f>#REF!</f>
        <v>#REF!</v>
      </c>
      <c r="AG28" s="115" t="e">
        <f>AF28</f>
        <v>#REF!</v>
      </c>
    </row>
    <row r="29" spans="1:37" x14ac:dyDescent="0.2">
      <c r="A29" s="61" t="s">
        <v>70</v>
      </c>
      <c r="B29" s="62"/>
      <c r="C29" s="62"/>
      <c r="D29" s="62"/>
      <c r="E29" s="108"/>
      <c r="F29" s="62"/>
      <c r="G29" s="62"/>
      <c r="H29" s="116" t="str">
        <f>IF(H26="","",Y24)</f>
        <v/>
      </c>
      <c r="I29" s="62"/>
      <c r="J29" s="62"/>
      <c r="K29" s="86"/>
      <c r="U29" s="15" t="s">
        <v>71</v>
      </c>
      <c r="V29" s="94"/>
      <c r="AE29" s="117" t="s">
        <v>72</v>
      </c>
      <c r="AF29" s="117" t="s">
        <v>73</v>
      </c>
      <c r="AG29" s="117" t="s">
        <v>74</v>
      </c>
      <c r="AH29" s="117" t="s">
        <v>75</v>
      </c>
      <c r="AI29" s="117" t="s">
        <v>76</v>
      </c>
      <c r="AJ29" s="117" t="s">
        <v>77</v>
      </c>
      <c r="AK29" s="117" t="s">
        <v>78</v>
      </c>
    </row>
    <row r="30" spans="1:37" x14ac:dyDescent="0.2">
      <c r="A30" s="61" t="s">
        <v>79</v>
      </c>
      <c r="B30" s="62"/>
      <c r="C30" s="62"/>
      <c r="D30" s="62"/>
      <c r="E30" s="62"/>
      <c r="F30" s="62"/>
      <c r="G30" s="118" t="str">
        <f>IF($H$19=$W$6,"klokuren","lesuren")</f>
        <v>klokuren</v>
      </c>
      <c r="H30" s="119"/>
      <c r="I30" s="62"/>
      <c r="J30" s="62"/>
      <c r="K30" s="86"/>
      <c r="V30" s="94"/>
      <c r="AE30" s="117"/>
      <c r="AF30" s="117"/>
      <c r="AG30" s="117"/>
      <c r="AH30" s="117"/>
      <c r="AI30" s="117"/>
      <c r="AJ30" s="117"/>
      <c r="AK30" s="117"/>
    </row>
    <row r="31" spans="1:37" ht="13.5" thickBot="1" x14ac:dyDescent="0.25">
      <c r="A31" s="61" t="s">
        <v>80</v>
      </c>
      <c r="B31" s="62"/>
      <c r="C31" s="62"/>
      <c r="D31" s="62"/>
      <c r="E31" s="62"/>
      <c r="F31" s="62"/>
      <c r="G31" s="118" t="str">
        <f>IF($H$19=$W$6,"klokuren","lesuren")</f>
        <v>klokuren</v>
      </c>
      <c r="H31" s="120">
        <f>IF(H19=W6,IF(H24=W12,415*H21,IF(H24=W13,1040*H21,415*H21)),IF(H24=W12,232.64*H21,IF(H24=W13,583*H21,232.64*H21)))-H30</f>
        <v>415</v>
      </c>
      <c r="I31" s="62"/>
      <c r="J31" s="62"/>
      <c r="K31" s="86"/>
      <c r="U31" s="121">
        <f>H31*1659/930</f>
        <v>740.30645161290317</v>
      </c>
      <c r="W31" s="67">
        <f>IF(G31="lesuren",(ROUND(H31*(1659/930),0)),H31)</f>
        <v>415</v>
      </c>
      <c r="X31" s="15" t="s">
        <v>81</v>
      </c>
      <c r="AA31" s="90"/>
      <c r="AD31" s="100" t="s">
        <v>82</v>
      </c>
      <c r="AE31" s="117">
        <f>IF(AH$27=1,1,0)</f>
        <v>0</v>
      </c>
      <c r="AF31" s="117">
        <f>IF(AH$27=2,1,0)</f>
        <v>0</v>
      </c>
      <c r="AG31" s="117">
        <f>IF(AH$27=3,1,0)</f>
        <v>0</v>
      </c>
      <c r="AH31" s="117">
        <f>IF(AH$27=4,1,0)</f>
        <v>0</v>
      </c>
      <c r="AI31" s="117">
        <f>IF(AH$27=5,1,0)</f>
        <v>0</v>
      </c>
      <c r="AJ31" s="117">
        <f>IF(AH$27=6,1,0)</f>
        <v>0</v>
      </c>
      <c r="AK31" s="117">
        <f>IF(AH$27=7,1,0)</f>
        <v>1</v>
      </c>
    </row>
    <row r="32" spans="1:37" ht="13.5" thickBot="1" x14ac:dyDescent="0.25">
      <c r="A32" s="61" t="s">
        <v>83</v>
      </c>
      <c r="B32" s="122" t="str">
        <f>IF($H$19=$W$6,"klokuren","lesuren")</f>
        <v>klokuren</v>
      </c>
      <c r="C32" s="62" t="s">
        <v>84</v>
      </c>
      <c r="D32" s="62"/>
      <c r="E32" s="62"/>
      <c r="F32" s="62"/>
      <c r="G32" s="62"/>
      <c r="H32" s="123" t="s">
        <v>85</v>
      </c>
      <c r="I32" s="62"/>
      <c r="J32" s="62"/>
      <c r="K32" s="86"/>
      <c r="U32" s="124">
        <f>ROUND(D14*G34,2)</f>
        <v>0</v>
      </c>
      <c r="W32" s="125" t="s">
        <v>73</v>
      </c>
      <c r="X32" s="125" t="s">
        <v>74</v>
      </c>
      <c r="Y32" s="126" t="s">
        <v>75</v>
      </c>
      <c r="Z32" s="126" t="s">
        <v>76</v>
      </c>
      <c r="AA32" s="127" t="s">
        <v>77</v>
      </c>
      <c r="AB32" s="127" t="s">
        <v>86</v>
      </c>
    </row>
    <row r="33" spans="1:29" ht="13.5" thickBot="1" x14ac:dyDescent="0.25">
      <c r="A33" s="61"/>
      <c r="B33" s="128" t="s">
        <v>73</v>
      </c>
      <c r="C33" s="128" t="s">
        <v>74</v>
      </c>
      <c r="D33" s="129" t="s">
        <v>75</v>
      </c>
      <c r="E33" s="129" t="s">
        <v>76</v>
      </c>
      <c r="F33" s="130" t="s">
        <v>77</v>
      </c>
      <c r="G33" s="131" t="s">
        <v>86</v>
      </c>
      <c r="H33" s="132" t="s">
        <v>87</v>
      </c>
      <c r="I33" s="62"/>
      <c r="J33" s="62"/>
      <c r="K33" s="86"/>
      <c r="U33" s="133"/>
      <c r="V33" s="13" t="s">
        <v>88</v>
      </c>
      <c r="W33" s="133">
        <f>B34</f>
        <v>0</v>
      </c>
      <c r="X33" s="133">
        <f>C34</f>
        <v>0</v>
      </c>
      <c r="Y33" s="133">
        <f>D34</f>
        <v>0</v>
      </c>
      <c r="Z33" s="133">
        <f>E34</f>
        <v>0</v>
      </c>
      <c r="AA33" s="133">
        <f>F34</f>
        <v>0</v>
      </c>
      <c r="AB33" s="134">
        <f>SUM(W33:AA33)</f>
        <v>0</v>
      </c>
      <c r="AC33" s="15" t="str">
        <f>G31</f>
        <v>klokuren</v>
      </c>
    </row>
    <row r="34" spans="1:29" ht="13.5" thickBot="1" x14ac:dyDescent="0.25">
      <c r="A34" s="61"/>
      <c r="B34" s="135"/>
      <c r="C34" s="135"/>
      <c r="D34" s="135"/>
      <c r="E34" s="135"/>
      <c r="F34" s="135"/>
      <c r="G34" s="136">
        <f>SUM(B34:F34)</f>
        <v>0</v>
      </c>
      <c r="H34" s="137">
        <f>IF(H19="OP",D14*G34/940,IF(H19="Directie",D14*G34/940,G34*D14/1659))</f>
        <v>0</v>
      </c>
      <c r="I34" s="138" t="str">
        <f>IF($H$34&gt;$H$20,"U kunt niet meer dan uw benoemingsomvang","")</f>
        <v/>
      </c>
      <c r="J34" s="62"/>
      <c r="K34" s="139"/>
      <c r="L34" s="140"/>
      <c r="M34" s="140"/>
      <c r="N34" s="140"/>
      <c r="O34" s="140"/>
      <c r="P34" s="140"/>
      <c r="Q34" s="140"/>
      <c r="R34" s="140"/>
      <c r="S34" s="140"/>
      <c r="T34" s="140"/>
      <c r="U34" s="133"/>
      <c r="W34" s="141"/>
      <c r="X34" s="141"/>
      <c r="Y34" s="141"/>
      <c r="Z34" s="141"/>
      <c r="AA34" s="141"/>
      <c r="AB34" s="142"/>
    </row>
    <row r="35" spans="1:29" x14ac:dyDescent="0.2">
      <c r="A35" s="61" t="s">
        <v>89</v>
      </c>
      <c r="B35" s="62"/>
      <c r="C35" s="62"/>
      <c r="D35" s="62"/>
      <c r="E35" s="62"/>
      <c r="F35" s="62"/>
      <c r="G35" s="143" t="e">
        <f>H31/G34</f>
        <v>#DIV/0!</v>
      </c>
      <c r="H35" s="62"/>
      <c r="I35" s="138" t="str">
        <f>IF($H$34&gt;$H$20,"als ouderschapsverlof opnemen.","")</f>
        <v/>
      </c>
      <c r="J35" s="144"/>
      <c r="K35" s="86"/>
      <c r="W35" s="145"/>
      <c r="X35" s="145"/>
      <c r="Y35" s="145"/>
      <c r="Z35" s="145"/>
      <c r="AA35" s="145"/>
    </row>
    <row r="36" spans="1:29" x14ac:dyDescent="0.2">
      <c r="A36" s="61" t="s">
        <v>90</v>
      </c>
      <c r="B36" s="108"/>
      <c r="C36" s="62"/>
      <c r="D36" s="62"/>
      <c r="E36" s="146"/>
      <c r="F36" s="62"/>
      <c r="G36" s="62"/>
      <c r="H36" s="62"/>
      <c r="I36" s="147" t="str">
        <f>IF($H$34&gt;$H$20,"Zie tabblad 'Uitleg' onder punt 2.","")</f>
        <v/>
      </c>
      <c r="J36" s="62"/>
      <c r="K36" s="148"/>
      <c r="L36" s="149"/>
      <c r="M36" s="149"/>
      <c r="N36" s="149"/>
      <c r="O36" s="149"/>
      <c r="P36" s="149"/>
      <c r="Q36" s="149"/>
      <c r="R36" s="149"/>
      <c r="S36" s="149"/>
      <c r="T36" s="149"/>
      <c r="V36" s="150"/>
    </row>
    <row r="37" spans="1:29" x14ac:dyDescent="0.2">
      <c r="A37" s="151" t="s">
        <v>91</v>
      </c>
      <c r="B37" s="108"/>
      <c r="C37" s="62"/>
      <c r="D37" s="62"/>
      <c r="E37" s="146"/>
      <c r="F37" s="62"/>
      <c r="G37" s="152" t="s">
        <v>92</v>
      </c>
      <c r="H37" s="153" t="s">
        <v>93</v>
      </c>
      <c r="I37" s="58"/>
      <c r="J37" s="59"/>
      <c r="K37" s="86"/>
      <c r="V37" s="150"/>
    </row>
    <row r="38" spans="1:29" x14ac:dyDescent="0.2">
      <c r="A38" s="105" t="s">
        <v>94</v>
      </c>
      <c r="B38" s="154" t="s">
        <v>73</v>
      </c>
      <c r="C38" s="154" t="s">
        <v>74</v>
      </c>
      <c r="D38" s="155" t="s">
        <v>75</v>
      </c>
      <c r="E38" s="155" t="s">
        <v>76</v>
      </c>
      <c r="F38" s="156" t="s">
        <v>77</v>
      </c>
      <c r="G38" s="157" t="s">
        <v>95</v>
      </c>
      <c r="H38" s="105" t="s">
        <v>96</v>
      </c>
      <c r="I38" s="105" t="s">
        <v>97</v>
      </c>
      <c r="J38" s="158" t="s">
        <v>98</v>
      </c>
      <c r="K38" s="159"/>
      <c r="L38" s="160"/>
      <c r="M38" s="160"/>
      <c r="N38" s="160"/>
      <c r="O38" s="160"/>
      <c r="P38" s="160"/>
      <c r="Q38" s="160"/>
      <c r="R38" s="160"/>
      <c r="S38" s="160"/>
      <c r="T38" s="160"/>
    </row>
    <row r="39" spans="1:29" s="18" customFormat="1" ht="12" x14ac:dyDescent="0.2">
      <c r="A39" s="161"/>
      <c r="B39" s="162"/>
      <c r="C39" s="162"/>
      <c r="D39" s="162"/>
      <c r="E39" s="162"/>
      <c r="F39" s="162"/>
      <c r="G39" s="163" t="s">
        <v>222</v>
      </c>
      <c r="H39" s="164">
        <f t="shared" ref="H39" si="0">SUM(W39:AA39)</f>
        <v>0</v>
      </c>
      <c r="I39" s="164">
        <f>H39</f>
        <v>0</v>
      </c>
      <c r="J39" s="164">
        <f t="shared" ref="J39" si="1">$H$31-I39</f>
        <v>415</v>
      </c>
      <c r="K39" s="165"/>
      <c r="L39" s="166"/>
      <c r="M39" s="166"/>
      <c r="N39" s="166"/>
      <c r="O39" s="166"/>
      <c r="P39" s="166"/>
      <c r="Q39" s="166"/>
      <c r="R39" s="166"/>
      <c r="S39" s="166"/>
      <c r="T39" s="166"/>
      <c r="W39" s="167">
        <f t="shared" ref="W39:W70" si="2">IF(B39&lt;&gt;"",B$34,0)</f>
        <v>0</v>
      </c>
      <c r="X39" s="167">
        <f t="shared" ref="X39:X70" si="3">IF(C39&lt;&gt;"",C$34,0)</f>
        <v>0</v>
      </c>
      <c r="Y39" s="167">
        <f t="shared" ref="Y39:Y70" si="4">IF(D39&lt;&gt;"",D$34,0)</f>
        <v>0</v>
      </c>
      <c r="Z39" s="167">
        <f t="shared" ref="Z39:Z70" si="5">IF(E39&lt;&gt;"",E$34,0)</f>
        <v>0</v>
      </c>
      <c r="AA39" s="167">
        <f t="shared" ref="AA39:AA70" si="6">IF(F39&lt;&gt;"",F$34,0)</f>
        <v>0</v>
      </c>
    </row>
    <row r="40" spans="1:29" s="18" customFormat="1" ht="12" x14ac:dyDescent="0.2">
      <c r="A40" s="161"/>
      <c r="B40" s="162"/>
      <c r="C40" s="162"/>
      <c r="D40" s="162" t="str">
        <f t="shared" ref="D40:F40" si="7">IF(D$34="","",IF($G39="nee",D$39+7*$U40,""))</f>
        <v/>
      </c>
      <c r="E40" s="162" t="str">
        <f t="shared" si="7"/>
        <v/>
      </c>
      <c r="F40" s="162" t="str">
        <f t="shared" si="7"/>
        <v/>
      </c>
      <c r="G40" s="163" t="str">
        <f t="shared" ref="G40:G104" si="8">IF(G39="nee","nee",IF(G39="ja","n.v.t.",IF(G39="n.v.t.","n.v.t.","")))</f>
        <v>n.v.t.</v>
      </c>
      <c r="H40" s="164">
        <f t="shared" ref="H40:H81" si="9">SUM(W40:AA40)</f>
        <v>0</v>
      </c>
      <c r="I40" s="164">
        <f t="shared" ref="I40:I71" si="10">I39+H40</f>
        <v>0</v>
      </c>
      <c r="J40" s="164">
        <f t="shared" ref="J40:J81" si="11">$H$31-I40</f>
        <v>415</v>
      </c>
      <c r="K40" s="165"/>
      <c r="L40" s="166"/>
      <c r="M40" s="166"/>
      <c r="N40" s="166"/>
      <c r="O40" s="166"/>
      <c r="P40" s="166"/>
      <c r="Q40" s="166"/>
      <c r="R40" s="166"/>
      <c r="S40" s="166"/>
      <c r="T40" s="166"/>
      <c r="U40" s="18">
        <v>1</v>
      </c>
      <c r="W40" s="167">
        <f t="shared" si="2"/>
        <v>0</v>
      </c>
      <c r="X40" s="167">
        <f t="shared" si="3"/>
        <v>0</v>
      </c>
      <c r="Y40" s="167">
        <f t="shared" si="4"/>
        <v>0</v>
      </c>
      <c r="Z40" s="167">
        <f t="shared" si="5"/>
        <v>0</v>
      </c>
      <c r="AA40" s="167">
        <f t="shared" si="6"/>
        <v>0</v>
      </c>
    </row>
    <row r="41" spans="1:29" s="18" customFormat="1" ht="12" x14ac:dyDescent="0.2">
      <c r="A41" s="161"/>
      <c r="B41" s="162"/>
      <c r="C41" s="162"/>
      <c r="D41" s="162" t="str">
        <f t="shared" ref="D41:F41" si="12">IF(D$34="","",IF($G40="nee",D$39+7*$U41,""))</f>
        <v/>
      </c>
      <c r="E41" s="162" t="str">
        <f t="shared" si="12"/>
        <v/>
      </c>
      <c r="F41" s="162" t="str">
        <f t="shared" si="12"/>
        <v/>
      </c>
      <c r="G41" s="163" t="str">
        <f t="shared" si="8"/>
        <v>n.v.t.</v>
      </c>
      <c r="H41" s="164">
        <f t="shared" si="9"/>
        <v>0</v>
      </c>
      <c r="I41" s="164">
        <f t="shared" si="10"/>
        <v>0</v>
      </c>
      <c r="J41" s="164">
        <f t="shared" si="11"/>
        <v>415</v>
      </c>
      <c r="K41" s="165"/>
      <c r="L41" s="166"/>
      <c r="M41" s="166"/>
      <c r="N41" s="166"/>
      <c r="O41" s="166"/>
      <c r="P41" s="166"/>
      <c r="Q41" s="166"/>
      <c r="R41" s="166"/>
      <c r="S41" s="166"/>
      <c r="T41" s="166"/>
      <c r="U41" s="18">
        <v>2</v>
      </c>
      <c r="W41" s="167">
        <f t="shared" si="2"/>
        <v>0</v>
      </c>
      <c r="X41" s="167">
        <f t="shared" si="3"/>
        <v>0</v>
      </c>
      <c r="Y41" s="167">
        <f t="shared" si="4"/>
        <v>0</v>
      </c>
      <c r="Z41" s="167">
        <f t="shared" si="5"/>
        <v>0</v>
      </c>
      <c r="AA41" s="167">
        <f t="shared" si="6"/>
        <v>0</v>
      </c>
    </row>
    <row r="42" spans="1:29" s="18" customFormat="1" ht="12" x14ac:dyDescent="0.2">
      <c r="A42" s="161"/>
      <c r="B42" s="162"/>
      <c r="C42" s="162"/>
      <c r="D42" s="162" t="str">
        <f t="shared" ref="D42:F42" si="13">IF(D$34="","",IF($G41="nee",D$39+7*$U42,""))</f>
        <v/>
      </c>
      <c r="E42" s="162" t="str">
        <f t="shared" si="13"/>
        <v/>
      </c>
      <c r="F42" s="162" t="str">
        <f t="shared" si="13"/>
        <v/>
      </c>
      <c r="G42" s="163" t="str">
        <f t="shared" si="8"/>
        <v>n.v.t.</v>
      </c>
      <c r="H42" s="164">
        <f t="shared" si="9"/>
        <v>0</v>
      </c>
      <c r="I42" s="164">
        <f t="shared" si="10"/>
        <v>0</v>
      </c>
      <c r="J42" s="164">
        <f t="shared" si="11"/>
        <v>415</v>
      </c>
      <c r="K42" s="165"/>
      <c r="L42" s="166"/>
      <c r="M42" s="166"/>
      <c r="N42" s="166"/>
      <c r="O42" s="166"/>
      <c r="P42" s="166"/>
      <c r="Q42" s="166"/>
      <c r="R42" s="166"/>
      <c r="S42" s="166"/>
      <c r="T42" s="166"/>
      <c r="U42" s="18">
        <v>3</v>
      </c>
      <c r="W42" s="167">
        <f t="shared" si="2"/>
        <v>0</v>
      </c>
      <c r="X42" s="167">
        <f t="shared" si="3"/>
        <v>0</v>
      </c>
      <c r="Y42" s="167">
        <f t="shared" si="4"/>
        <v>0</v>
      </c>
      <c r="Z42" s="167">
        <f t="shared" si="5"/>
        <v>0</v>
      </c>
      <c r="AA42" s="167">
        <f t="shared" si="6"/>
        <v>0</v>
      </c>
    </row>
    <row r="43" spans="1:29" s="18" customFormat="1" ht="12" x14ac:dyDescent="0.2">
      <c r="A43" s="161"/>
      <c r="B43" s="162"/>
      <c r="C43" s="162"/>
      <c r="D43" s="162" t="str">
        <f t="shared" ref="D43:F43" si="14">IF(D$34="","",IF($G42="nee",D$39+7*$U43,""))</f>
        <v/>
      </c>
      <c r="E43" s="162" t="str">
        <f t="shared" si="14"/>
        <v/>
      </c>
      <c r="F43" s="162" t="str">
        <f t="shared" si="14"/>
        <v/>
      </c>
      <c r="G43" s="163" t="str">
        <f t="shared" si="8"/>
        <v>n.v.t.</v>
      </c>
      <c r="H43" s="164">
        <f t="shared" si="9"/>
        <v>0</v>
      </c>
      <c r="I43" s="164">
        <f t="shared" si="10"/>
        <v>0</v>
      </c>
      <c r="J43" s="164">
        <f t="shared" si="11"/>
        <v>415</v>
      </c>
      <c r="K43" s="165"/>
      <c r="L43" s="166"/>
      <c r="M43" s="166"/>
      <c r="N43" s="166"/>
      <c r="O43" s="166"/>
      <c r="P43" s="166"/>
      <c r="Q43" s="166"/>
      <c r="R43" s="166"/>
      <c r="S43" s="166"/>
      <c r="T43" s="166"/>
      <c r="U43" s="18">
        <v>4</v>
      </c>
      <c r="W43" s="167">
        <f t="shared" si="2"/>
        <v>0</v>
      </c>
      <c r="X43" s="167">
        <f t="shared" si="3"/>
        <v>0</v>
      </c>
      <c r="Y43" s="167">
        <f t="shared" si="4"/>
        <v>0</v>
      </c>
      <c r="Z43" s="167">
        <f t="shared" si="5"/>
        <v>0</v>
      </c>
      <c r="AA43" s="167">
        <f t="shared" si="6"/>
        <v>0</v>
      </c>
    </row>
    <row r="44" spans="1:29" s="18" customFormat="1" ht="12" x14ac:dyDescent="0.2">
      <c r="A44" s="161"/>
      <c r="B44" s="162"/>
      <c r="C44" s="162"/>
      <c r="D44" s="162" t="str">
        <f t="shared" ref="D44:F44" si="15">IF(D$34="","",IF($G43="nee",D$39+7*$U44,""))</f>
        <v/>
      </c>
      <c r="E44" s="162" t="str">
        <f t="shared" si="15"/>
        <v/>
      </c>
      <c r="F44" s="162" t="str">
        <f t="shared" si="15"/>
        <v/>
      </c>
      <c r="G44" s="163" t="str">
        <f t="shared" si="8"/>
        <v>n.v.t.</v>
      </c>
      <c r="H44" s="164">
        <f t="shared" si="9"/>
        <v>0</v>
      </c>
      <c r="I44" s="164">
        <f t="shared" si="10"/>
        <v>0</v>
      </c>
      <c r="J44" s="164">
        <f t="shared" si="11"/>
        <v>415</v>
      </c>
      <c r="K44" s="165"/>
      <c r="L44" s="166"/>
      <c r="M44" s="166"/>
      <c r="N44" s="166"/>
      <c r="O44" s="166"/>
      <c r="P44" s="166"/>
      <c r="Q44" s="166"/>
      <c r="R44" s="166"/>
      <c r="S44" s="166"/>
      <c r="T44" s="166"/>
      <c r="U44" s="18">
        <v>5</v>
      </c>
      <c r="W44" s="167">
        <f t="shared" si="2"/>
        <v>0</v>
      </c>
      <c r="X44" s="167">
        <f t="shared" si="3"/>
        <v>0</v>
      </c>
      <c r="Y44" s="167">
        <f t="shared" si="4"/>
        <v>0</v>
      </c>
      <c r="Z44" s="167">
        <f t="shared" si="5"/>
        <v>0</v>
      </c>
      <c r="AA44" s="167">
        <f t="shared" si="6"/>
        <v>0</v>
      </c>
    </row>
    <row r="45" spans="1:29" s="18" customFormat="1" ht="12" x14ac:dyDescent="0.2">
      <c r="A45" s="161"/>
      <c r="B45" s="162"/>
      <c r="C45" s="162"/>
      <c r="D45" s="162" t="str">
        <f t="shared" ref="D45:F45" si="16">IF(D$34="","",IF($G44="nee",D$39+7*$U45,""))</f>
        <v/>
      </c>
      <c r="E45" s="162" t="str">
        <f t="shared" si="16"/>
        <v/>
      </c>
      <c r="F45" s="162" t="str">
        <f t="shared" si="16"/>
        <v/>
      </c>
      <c r="G45" s="163" t="str">
        <f t="shared" si="8"/>
        <v>n.v.t.</v>
      </c>
      <c r="H45" s="164">
        <f t="shared" si="9"/>
        <v>0</v>
      </c>
      <c r="I45" s="164">
        <f t="shared" si="10"/>
        <v>0</v>
      </c>
      <c r="J45" s="164">
        <f t="shared" si="11"/>
        <v>415</v>
      </c>
      <c r="K45" s="165"/>
      <c r="L45" s="166"/>
      <c r="M45" s="166"/>
      <c r="N45" s="166"/>
      <c r="O45" s="166"/>
      <c r="P45" s="166"/>
      <c r="Q45" s="166"/>
      <c r="R45" s="166"/>
      <c r="S45" s="166"/>
      <c r="T45" s="166"/>
      <c r="U45" s="18">
        <v>6</v>
      </c>
      <c r="W45" s="167">
        <f t="shared" si="2"/>
        <v>0</v>
      </c>
      <c r="X45" s="167">
        <f t="shared" si="3"/>
        <v>0</v>
      </c>
      <c r="Y45" s="167">
        <f t="shared" si="4"/>
        <v>0</v>
      </c>
      <c r="Z45" s="167">
        <f t="shared" si="5"/>
        <v>0</v>
      </c>
      <c r="AA45" s="167">
        <f t="shared" si="6"/>
        <v>0</v>
      </c>
    </row>
    <row r="46" spans="1:29" s="18" customFormat="1" ht="12" x14ac:dyDescent="0.2">
      <c r="A46" s="161"/>
      <c r="B46" s="162"/>
      <c r="C46" s="162"/>
      <c r="D46" s="162" t="str">
        <f t="shared" ref="D46:F46" si="17">IF(D$34="","",IF($G45="nee",D$39+7*$U46,""))</f>
        <v/>
      </c>
      <c r="E46" s="162" t="str">
        <f t="shared" si="17"/>
        <v/>
      </c>
      <c r="F46" s="162" t="str">
        <f t="shared" si="17"/>
        <v/>
      </c>
      <c r="G46" s="163" t="str">
        <f t="shared" si="8"/>
        <v>n.v.t.</v>
      </c>
      <c r="H46" s="164">
        <f t="shared" si="9"/>
        <v>0</v>
      </c>
      <c r="I46" s="164">
        <f t="shared" si="10"/>
        <v>0</v>
      </c>
      <c r="J46" s="164">
        <f t="shared" si="11"/>
        <v>415</v>
      </c>
      <c r="K46" s="168" t="str">
        <f t="shared" ref="K46:K77" si="18">IF(J46&lt;0,"U neemt te veel uren op","")</f>
        <v/>
      </c>
      <c r="L46" s="169"/>
      <c r="M46" s="169"/>
      <c r="N46" s="169"/>
      <c r="O46" s="169"/>
      <c r="P46" s="169"/>
      <c r="Q46" s="169"/>
      <c r="R46" s="169"/>
      <c r="S46" s="169"/>
      <c r="T46" s="169"/>
      <c r="U46" s="18">
        <v>7</v>
      </c>
      <c r="W46" s="167">
        <f t="shared" si="2"/>
        <v>0</v>
      </c>
      <c r="X46" s="167">
        <f t="shared" si="3"/>
        <v>0</v>
      </c>
      <c r="Y46" s="167">
        <f t="shared" si="4"/>
        <v>0</v>
      </c>
      <c r="Z46" s="167">
        <f t="shared" si="5"/>
        <v>0</v>
      </c>
      <c r="AA46" s="167">
        <f t="shared" si="6"/>
        <v>0</v>
      </c>
    </row>
    <row r="47" spans="1:29" s="18" customFormat="1" ht="12" x14ac:dyDescent="0.2">
      <c r="A47" s="161"/>
      <c r="B47" s="162"/>
      <c r="C47" s="162"/>
      <c r="D47" s="162" t="str">
        <f t="shared" ref="D47:F47" si="19">IF(D$34="","",IF($G46="nee",D$39+7*$U47,""))</f>
        <v/>
      </c>
      <c r="E47" s="162" t="str">
        <f t="shared" si="19"/>
        <v/>
      </c>
      <c r="F47" s="162" t="str">
        <f t="shared" si="19"/>
        <v/>
      </c>
      <c r="G47" s="163" t="str">
        <f t="shared" si="8"/>
        <v>n.v.t.</v>
      </c>
      <c r="H47" s="164">
        <f t="shared" si="9"/>
        <v>0</v>
      </c>
      <c r="I47" s="164">
        <f t="shared" si="10"/>
        <v>0</v>
      </c>
      <c r="J47" s="164">
        <f t="shared" si="11"/>
        <v>415</v>
      </c>
      <c r="K47" s="168" t="str">
        <f t="shared" si="18"/>
        <v/>
      </c>
      <c r="L47" s="169"/>
      <c r="M47" s="169"/>
      <c r="N47" s="169"/>
      <c r="O47" s="169"/>
      <c r="P47" s="169"/>
      <c r="Q47" s="169"/>
      <c r="R47" s="169"/>
      <c r="S47" s="169"/>
      <c r="T47" s="169"/>
      <c r="U47" s="18">
        <v>8</v>
      </c>
      <c r="W47" s="167">
        <f t="shared" si="2"/>
        <v>0</v>
      </c>
      <c r="X47" s="167">
        <f t="shared" si="3"/>
        <v>0</v>
      </c>
      <c r="Y47" s="167">
        <f t="shared" si="4"/>
        <v>0</v>
      </c>
      <c r="Z47" s="167">
        <f t="shared" si="5"/>
        <v>0</v>
      </c>
      <c r="AA47" s="167">
        <f t="shared" si="6"/>
        <v>0</v>
      </c>
    </row>
    <row r="48" spans="1:29" s="18" customFormat="1" ht="12" x14ac:dyDescent="0.2">
      <c r="A48" s="161"/>
      <c r="B48" s="162"/>
      <c r="C48" s="162"/>
      <c r="D48" s="162" t="str">
        <f t="shared" ref="D48:F48" si="20">IF(D$34="","",IF($G47="nee",D$39+7*$U48,""))</f>
        <v/>
      </c>
      <c r="E48" s="162" t="str">
        <f t="shared" si="20"/>
        <v/>
      </c>
      <c r="F48" s="162" t="str">
        <f t="shared" si="20"/>
        <v/>
      </c>
      <c r="G48" s="163" t="str">
        <f t="shared" si="8"/>
        <v>n.v.t.</v>
      </c>
      <c r="H48" s="164">
        <f t="shared" si="9"/>
        <v>0</v>
      </c>
      <c r="I48" s="164">
        <f t="shared" si="10"/>
        <v>0</v>
      </c>
      <c r="J48" s="164">
        <f t="shared" si="11"/>
        <v>415</v>
      </c>
      <c r="K48" s="168" t="str">
        <f t="shared" si="18"/>
        <v/>
      </c>
      <c r="L48" s="169"/>
      <c r="M48" s="169"/>
      <c r="N48" s="169"/>
      <c r="O48" s="169"/>
      <c r="P48" s="169"/>
      <c r="Q48" s="169"/>
      <c r="R48" s="169"/>
      <c r="S48" s="169"/>
      <c r="T48" s="169"/>
      <c r="U48" s="18">
        <v>9</v>
      </c>
      <c r="W48" s="167">
        <f t="shared" si="2"/>
        <v>0</v>
      </c>
      <c r="X48" s="167">
        <f t="shared" si="3"/>
        <v>0</v>
      </c>
      <c r="Y48" s="167">
        <f t="shared" si="4"/>
        <v>0</v>
      </c>
      <c r="Z48" s="167">
        <f t="shared" si="5"/>
        <v>0</v>
      </c>
      <c r="AA48" s="167">
        <f t="shared" si="6"/>
        <v>0</v>
      </c>
    </row>
    <row r="49" spans="1:27" s="18" customFormat="1" ht="12" x14ac:dyDescent="0.2">
      <c r="A49" s="161"/>
      <c r="B49" s="162"/>
      <c r="C49" s="162"/>
      <c r="D49" s="162" t="str">
        <f t="shared" ref="D49:F49" si="21">IF(D$34="","",IF($G48="nee",D$39+7*$U49,""))</f>
        <v/>
      </c>
      <c r="E49" s="162" t="str">
        <f t="shared" si="21"/>
        <v/>
      </c>
      <c r="F49" s="162" t="str">
        <f t="shared" si="21"/>
        <v/>
      </c>
      <c r="G49" s="163" t="str">
        <f t="shared" si="8"/>
        <v>n.v.t.</v>
      </c>
      <c r="H49" s="164">
        <f t="shared" si="9"/>
        <v>0</v>
      </c>
      <c r="I49" s="164">
        <f t="shared" si="10"/>
        <v>0</v>
      </c>
      <c r="J49" s="164">
        <f t="shared" si="11"/>
        <v>415</v>
      </c>
      <c r="K49" s="168" t="str">
        <f t="shared" si="18"/>
        <v/>
      </c>
      <c r="L49" s="169"/>
      <c r="M49" s="169"/>
      <c r="N49" s="169"/>
      <c r="O49" s="169"/>
      <c r="P49" s="169"/>
      <c r="Q49" s="169"/>
      <c r="R49" s="169"/>
      <c r="S49" s="169"/>
      <c r="T49" s="169"/>
      <c r="U49" s="18">
        <v>10</v>
      </c>
      <c r="W49" s="167">
        <f t="shared" si="2"/>
        <v>0</v>
      </c>
      <c r="X49" s="167">
        <f t="shared" si="3"/>
        <v>0</v>
      </c>
      <c r="Y49" s="167">
        <f t="shared" si="4"/>
        <v>0</v>
      </c>
      <c r="Z49" s="167">
        <f t="shared" si="5"/>
        <v>0</v>
      </c>
      <c r="AA49" s="167">
        <f t="shared" si="6"/>
        <v>0</v>
      </c>
    </row>
    <row r="50" spans="1:27" s="18" customFormat="1" ht="12" x14ac:dyDescent="0.2">
      <c r="A50" s="161"/>
      <c r="B50" s="162"/>
      <c r="C50" s="162"/>
      <c r="D50" s="162" t="str">
        <f t="shared" ref="D50:F50" si="22">IF(D$34="","",IF($G49="nee",D$39+7*$U50,""))</f>
        <v/>
      </c>
      <c r="E50" s="162" t="str">
        <f t="shared" si="22"/>
        <v/>
      </c>
      <c r="F50" s="162" t="str">
        <f t="shared" si="22"/>
        <v/>
      </c>
      <c r="G50" s="163" t="str">
        <f t="shared" si="8"/>
        <v>n.v.t.</v>
      </c>
      <c r="H50" s="164">
        <f t="shared" si="9"/>
        <v>0</v>
      </c>
      <c r="I50" s="164">
        <f t="shared" si="10"/>
        <v>0</v>
      </c>
      <c r="J50" s="164">
        <f t="shared" si="11"/>
        <v>415</v>
      </c>
      <c r="K50" s="168" t="str">
        <f t="shared" si="18"/>
        <v/>
      </c>
      <c r="L50" s="169"/>
      <c r="M50" s="169"/>
      <c r="N50" s="169"/>
      <c r="O50" s="169"/>
      <c r="P50" s="169"/>
      <c r="Q50" s="169"/>
      <c r="R50" s="169"/>
      <c r="S50" s="169"/>
      <c r="T50" s="169"/>
      <c r="U50" s="18">
        <v>11</v>
      </c>
      <c r="W50" s="167">
        <f t="shared" si="2"/>
        <v>0</v>
      </c>
      <c r="X50" s="167">
        <f t="shared" si="3"/>
        <v>0</v>
      </c>
      <c r="Y50" s="167">
        <f t="shared" si="4"/>
        <v>0</v>
      </c>
      <c r="Z50" s="167">
        <f t="shared" si="5"/>
        <v>0</v>
      </c>
      <c r="AA50" s="167">
        <f t="shared" si="6"/>
        <v>0</v>
      </c>
    </row>
    <row r="51" spans="1:27" s="18" customFormat="1" ht="12" x14ac:dyDescent="0.2">
      <c r="A51" s="161"/>
      <c r="B51" s="162"/>
      <c r="C51" s="162"/>
      <c r="D51" s="162" t="str">
        <f t="shared" ref="D51:F51" si="23">IF(D$34="","",IF($G50="nee",D$39+7*$U51,""))</f>
        <v/>
      </c>
      <c r="E51" s="162" t="str">
        <f t="shared" si="23"/>
        <v/>
      </c>
      <c r="F51" s="162" t="str">
        <f t="shared" si="23"/>
        <v/>
      </c>
      <c r="G51" s="163" t="str">
        <f t="shared" si="8"/>
        <v>n.v.t.</v>
      </c>
      <c r="H51" s="164">
        <f t="shared" si="9"/>
        <v>0</v>
      </c>
      <c r="I51" s="164">
        <f t="shared" si="10"/>
        <v>0</v>
      </c>
      <c r="J51" s="164">
        <f t="shared" si="11"/>
        <v>415</v>
      </c>
      <c r="K51" s="168" t="str">
        <f t="shared" si="18"/>
        <v/>
      </c>
      <c r="L51" s="169"/>
      <c r="M51" s="169"/>
      <c r="N51" s="169"/>
      <c r="O51" s="169"/>
      <c r="P51" s="169"/>
      <c r="Q51" s="169"/>
      <c r="R51" s="169"/>
      <c r="S51" s="169"/>
      <c r="T51" s="169"/>
      <c r="U51" s="18">
        <v>12</v>
      </c>
      <c r="W51" s="167">
        <f t="shared" si="2"/>
        <v>0</v>
      </c>
      <c r="X51" s="167">
        <f t="shared" si="3"/>
        <v>0</v>
      </c>
      <c r="Y51" s="167">
        <f t="shared" si="4"/>
        <v>0</v>
      </c>
      <c r="Z51" s="167">
        <f t="shared" si="5"/>
        <v>0</v>
      </c>
      <c r="AA51" s="167">
        <f t="shared" si="6"/>
        <v>0</v>
      </c>
    </row>
    <row r="52" spans="1:27" s="18" customFormat="1" ht="12" x14ac:dyDescent="0.2">
      <c r="A52" s="161"/>
      <c r="B52" s="162"/>
      <c r="C52" s="162"/>
      <c r="D52" s="162" t="str">
        <f t="shared" ref="D52:F52" si="24">IF(D$34="","",IF($G51="nee",D$39+7*$U52,""))</f>
        <v/>
      </c>
      <c r="E52" s="162" t="str">
        <f t="shared" si="24"/>
        <v/>
      </c>
      <c r="F52" s="162" t="str">
        <f t="shared" si="24"/>
        <v/>
      </c>
      <c r="G52" s="163" t="str">
        <f t="shared" si="8"/>
        <v>n.v.t.</v>
      </c>
      <c r="H52" s="164">
        <f t="shared" si="9"/>
        <v>0</v>
      </c>
      <c r="I52" s="164">
        <f t="shared" si="10"/>
        <v>0</v>
      </c>
      <c r="J52" s="164">
        <f t="shared" si="11"/>
        <v>415</v>
      </c>
      <c r="K52" s="168" t="str">
        <f t="shared" si="18"/>
        <v/>
      </c>
      <c r="L52" s="169"/>
      <c r="M52" s="169"/>
      <c r="N52" s="169"/>
      <c r="O52" s="169"/>
      <c r="P52" s="169"/>
      <c r="Q52" s="169"/>
      <c r="R52" s="169"/>
      <c r="S52" s="169"/>
      <c r="T52" s="169"/>
      <c r="U52" s="18">
        <v>13</v>
      </c>
      <c r="W52" s="167">
        <f t="shared" si="2"/>
        <v>0</v>
      </c>
      <c r="X52" s="167">
        <f t="shared" si="3"/>
        <v>0</v>
      </c>
      <c r="Y52" s="167">
        <f t="shared" si="4"/>
        <v>0</v>
      </c>
      <c r="Z52" s="167">
        <f t="shared" si="5"/>
        <v>0</v>
      </c>
      <c r="AA52" s="167">
        <f t="shared" si="6"/>
        <v>0</v>
      </c>
    </row>
    <row r="53" spans="1:27" s="18" customFormat="1" ht="12" x14ac:dyDescent="0.2">
      <c r="A53" s="161"/>
      <c r="B53" s="162"/>
      <c r="C53" s="162"/>
      <c r="D53" s="162" t="str">
        <f t="shared" ref="D53:F53" si="25">IF(D$34="","",IF($G52="nee",D$39+7*$U53,""))</f>
        <v/>
      </c>
      <c r="E53" s="162" t="str">
        <f t="shared" si="25"/>
        <v/>
      </c>
      <c r="F53" s="162" t="str">
        <f t="shared" si="25"/>
        <v/>
      </c>
      <c r="G53" s="163" t="str">
        <f t="shared" si="8"/>
        <v>n.v.t.</v>
      </c>
      <c r="H53" s="164">
        <f t="shared" si="9"/>
        <v>0</v>
      </c>
      <c r="I53" s="164">
        <f t="shared" si="10"/>
        <v>0</v>
      </c>
      <c r="J53" s="164">
        <f t="shared" si="11"/>
        <v>415</v>
      </c>
      <c r="K53" s="168" t="str">
        <f t="shared" si="18"/>
        <v/>
      </c>
      <c r="L53" s="169"/>
      <c r="M53" s="169"/>
      <c r="N53" s="169"/>
      <c r="O53" s="169"/>
      <c r="P53" s="169"/>
      <c r="Q53" s="169"/>
      <c r="R53" s="169"/>
      <c r="S53" s="169"/>
      <c r="T53" s="169"/>
      <c r="U53" s="18">
        <v>14</v>
      </c>
      <c r="W53" s="167">
        <f t="shared" si="2"/>
        <v>0</v>
      </c>
      <c r="X53" s="167">
        <f t="shared" si="3"/>
        <v>0</v>
      </c>
      <c r="Y53" s="167">
        <f t="shared" si="4"/>
        <v>0</v>
      </c>
      <c r="Z53" s="167">
        <f t="shared" si="5"/>
        <v>0</v>
      </c>
      <c r="AA53" s="167">
        <f t="shared" si="6"/>
        <v>0</v>
      </c>
    </row>
    <row r="54" spans="1:27" s="18" customFormat="1" ht="12" x14ac:dyDescent="0.2">
      <c r="A54" s="161"/>
      <c r="B54" s="162"/>
      <c r="C54" s="162"/>
      <c r="D54" s="162" t="str">
        <f t="shared" ref="D54:F54" si="26">IF(D$34="","",IF($G53="nee",D$39+7*$U54,""))</f>
        <v/>
      </c>
      <c r="E54" s="162" t="str">
        <f t="shared" si="26"/>
        <v/>
      </c>
      <c r="F54" s="162" t="str">
        <f t="shared" si="26"/>
        <v/>
      </c>
      <c r="G54" s="163" t="str">
        <f t="shared" si="8"/>
        <v>n.v.t.</v>
      </c>
      <c r="H54" s="164">
        <f t="shared" si="9"/>
        <v>0</v>
      </c>
      <c r="I54" s="164">
        <f t="shared" si="10"/>
        <v>0</v>
      </c>
      <c r="J54" s="164">
        <f t="shared" si="11"/>
        <v>415</v>
      </c>
      <c r="K54" s="168" t="str">
        <f t="shared" si="18"/>
        <v/>
      </c>
      <c r="L54" s="169"/>
      <c r="M54" s="169"/>
      <c r="N54" s="169"/>
      <c r="O54" s="169"/>
      <c r="P54" s="169"/>
      <c r="Q54" s="169"/>
      <c r="R54" s="169"/>
      <c r="S54" s="169"/>
      <c r="T54" s="169"/>
      <c r="U54" s="18">
        <v>15</v>
      </c>
      <c r="W54" s="167">
        <f t="shared" si="2"/>
        <v>0</v>
      </c>
      <c r="X54" s="167">
        <f t="shared" si="3"/>
        <v>0</v>
      </c>
      <c r="Y54" s="167">
        <f t="shared" si="4"/>
        <v>0</v>
      </c>
      <c r="Z54" s="167">
        <f t="shared" si="5"/>
        <v>0</v>
      </c>
      <c r="AA54" s="167">
        <f t="shared" si="6"/>
        <v>0</v>
      </c>
    </row>
    <row r="55" spans="1:27" s="18" customFormat="1" ht="12" x14ac:dyDescent="0.2">
      <c r="A55" s="161"/>
      <c r="B55" s="162"/>
      <c r="C55" s="162"/>
      <c r="D55" s="162" t="str">
        <f t="shared" ref="D55:F55" si="27">IF(D$34="","",IF($G54="nee",D$39+7*$U55,""))</f>
        <v/>
      </c>
      <c r="E55" s="162" t="str">
        <f t="shared" si="27"/>
        <v/>
      </c>
      <c r="F55" s="162" t="str">
        <f t="shared" si="27"/>
        <v/>
      </c>
      <c r="G55" s="163" t="str">
        <f t="shared" si="8"/>
        <v>n.v.t.</v>
      </c>
      <c r="H55" s="164">
        <f t="shared" si="9"/>
        <v>0</v>
      </c>
      <c r="I55" s="164">
        <f t="shared" si="10"/>
        <v>0</v>
      </c>
      <c r="J55" s="164">
        <f t="shared" si="11"/>
        <v>415</v>
      </c>
      <c r="K55" s="168" t="str">
        <f t="shared" si="18"/>
        <v/>
      </c>
      <c r="L55" s="169"/>
      <c r="M55" s="169"/>
      <c r="N55" s="169"/>
      <c r="O55" s="169"/>
      <c r="P55" s="169"/>
      <c r="Q55" s="169"/>
      <c r="R55" s="169"/>
      <c r="S55" s="169"/>
      <c r="T55" s="169"/>
      <c r="U55" s="18">
        <v>16</v>
      </c>
      <c r="W55" s="167">
        <f t="shared" si="2"/>
        <v>0</v>
      </c>
      <c r="X55" s="167">
        <f t="shared" si="3"/>
        <v>0</v>
      </c>
      <c r="Y55" s="167">
        <f t="shared" si="4"/>
        <v>0</v>
      </c>
      <c r="Z55" s="167">
        <f t="shared" si="5"/>
        <v>0</v>
      </c>
      <c r="AA55" s="167">
        <f t="shared" si="6"/>
        <v>0</v>
      </c>
    </row>
    <row r="56" spans="1:27" s="18" customFormat="1" ht="12" x14ac:dyDescent="0.2">
      <c r="A56" s="161"/>
      <c r="B56" s="162"/>
      <c r="C56" s="162"/>
      <c r="D56" s="162" t="str">
        <f t="shared" ref="D56:F56" si="28">IF(D$34="","",IF($G55="nee",D$39+7*$U56,""))</f>
        <v/>
      </c>
      <c r="E56" s="162" t="str">
        <f t="shared" si="28"/>
        <v/>
      </c>
      <c r="F56" s="162" t="str">
        <f t="shared" si="28"/>
        <v/>
      </c>
      <c r="G56" s="163" t="str">
        <f t="shared" si="8"/>
        <v>n.v.t.</v>
      </c>
      <c r="H56" s="164">
        <f t="shared" si="9"/>
        <v>0</v>
      </c>
      <c r="I56" s="164">
        <f t="shared" si="10"/>
        <v>0</v>
      </c>
      <c r="J56" s="164">
        <f t="shared" si="11"/>
        <v>415</v>
      </c>
      <c r="K56" s="168" t="str">
        <f t="shared" si="18"/>
        <v/>
      </c>
      <c r="L56" s="169"/>
      <c r="M56" s="169"/>
      <c r="N56" s="169"/>
      <c r="O56" s="169"/>
      <c r="P56" s="169"/>
      <c r="Q56" s="169"/>
      <c r="R56" s="169"/>
      <c r="S56" s="169"/>
      <c r="T56" s="169"/>
      <c r="U56" s="18">
        <v>17</v>
      </c>
      <c r="W56" s="167">
        <f t="shared" si="2"/>
        <v>0</v>
      </c>
      <c r="X56" s="167">
        <f t="shared" si="3"/>
        <v>0</v>
      </c>
      <c r="Y56" s="167">
        <f t="shared" si="4"/>
        <v>0</v>
      </c>
      <c r="Z56" s="167">
        <f t="shared" si="5"/>
        <v>0</v>
      </c>
      <c r="AA56" s="167">
        <f t="shared" si="6"/>
        <v>0</v>
      </c>
    </row>
    <row r="57" spans="1:27" s="18" customFormat="1" ht="12" x14ac:dyDescent="0.2">
      <c r="A57" s="161"/>
      <c r="B57" s="162"/>
      <c r="C57" s="162"/>
      <c r="D57" s="162" t="str">
        <f t="shared" ref="D57:F57" si="29">IF(D$34="","",IF($G56="nee",D$39+7*$U57,""))</f>
        <v/>
      </c>
      <c r="E57" s="162" t="str">
        <f t="shared" si="29"/>
        <v/>
      </c>
      <c r="F57" s="162" t="str">
        <f t="shared" si="29"/>
        <v/>
      </c>
      <c r="G57" s="163" t="str">
        <f t="shared" si="8"/>
        <v>n.v.t.</v>
      </c>
      <c r="H57" s="164">
        <f t="shared" si="9"/>
        <v>0</v>
      </c>
      <c r="I57" s="164">
        <f t="shared" si="10"/>
        <v>0</v>
      </c>
      <c r="J57" s="164">
        <f t="shared" si="11"/>
        <v>415</v>
      </c>
      <c r="K57" s="168" t="str">
        <f t="shared" si="18"/>
        <v/>
      </c>
      <c r="L57" s="169"/>
      <c r="M57" s="169"/>
      <c r="N57" s="169"/>
      <c r="O57" s="169"/>
      <c r="P57" s="169"/>
      <c r="Q57" s="169"/>
      <c r="R57" s="169"/>
      <c r="S57" s="169"/>
      <c r="T57" s="169"/>
      <c r="U57" s="18">
        <v>18</v>
      </c>
      <c r="W57" s="167">
        <f t="shared" si="2"/>
        <v>0</v>
      </c>
      <c r="X57" s="167">
        <f t="shared" si="3"/>
        <v>0</v>
      </c>
      <c r="Y57" s="167">
        <f t="shared" si="4"/>
        <v>0</v>
      </c>
      <c r="Z57" s="167">
        <f t="shared" si="5"/>
        <v>0</v>
      </c>
      <c r="AA57" s="167">
        <f t="shared" si="6"/>
        <v>0</v>
      </c>
    </row>
    <row r="58" spans="1:27" s="18" customFormat="1" ht="12" x14ac:dyDescent="0.2">
      <c r="A58" s="161"/>
      <c r="B58" s="162"/>
      <c r="C58" s="162"/>
      <c r="D58" s="162" t="str">
        <f t="shared" ref="D58:F58" si="30">IF(D$34="","",IF($G57="nee",D$39+7*$U58,""))</f>
        <v/>
      </c>
      <c r="E58" s="162" t="str">
        <f t="shared" si="30"/>
        <v/>
      </c>
      <c r="F58" s="162" t="str">
        <f t="shared" si="30"/>
        <v/>
      </c>
      <c r="G58" s="163" t="str">
        <f t="shared" si="8"/>
        <v>n.v.t.</v>
      </c>
      <c r="H58" s="164">
        <f t="shared" si="9"/>
        <v>0</v>
      </c>
      <c r="I58" s="164">
        <f t="shared" si="10"/>
        <v>0</v>
      </c>
      <c r="J58" s="164">
        <f t="shared" si="11"/>
        <v>415</v>
      </c>
      <c r="K58" s="168" t="str">
        <f t="shared" si="18"/>
        <v/>
      </c>
      <c r="L58" s="169"/>
      <c r="M58" s="169"/>
      <c r="N58" s="169"/>
      <c r="O58" s="169"/>
      <c r="P58" s="169"/>
      <c r="Q58" s="169"/>
      <c r="R58" s="169"/>
      <c r="S58" s="169"/>
      <c r="T58" s="169"/>
      <c r="U58" s="18">
        <v>19</v>
      </c>
      <c r="W58" s="167">
        <f t="shared" si="2"/>
        <v>0</v>
      </c>
      <c r="X58" s="167">
        <f t="shared" si="3"/>
        <v>0</v>
      </c>
      <c r="Y58" s="167">
        <f t="shared" si="4"/>
        <v>0</v>
      </c>
      <c r="Z58" s="167">
        <f t="shared" si="5"/>
        <v>0</v>
      </c>
      <c r="AA58" s="167">
        <f t="shared" si="6"/>
        <v>0</v>
      </c>
    </row>
    <row r="59" spans="1:27" s="18" customFormat="1" ht="12" x14ac:dyDescent="0.2">
      <c r="A59" s="161"/>
      <c r="B59" s="162"/>
      <c r="C59" s="162"/>
      <c r="D59" s="162" t="str">
        <f t="shared" ref="D59:F59" si="31">IF(D$34="","",IF($G58="nee",D$39+7*$U59,""))</f>
        <v/>
      </c>
      <c r="E59" s="162" t="str">
        <f t="shared" si="31"/>
        <v/>
      </c>
      <c r="F59" s="162" t="str">
        <f t="shared" si="31"/>
        <v/>
      </c>
      <c r="G59" s="163" t="str">
        <f t="shared" si="8"/>
        <v>n.v.t.</v>
      </c>
      <c r="H59" s="164">
        <f t="shared" si="9"/>
        <v>0</v>
      </c>
      <c r="I59" s="164">
        <f t="shared" si="10"/>
        <v>0</v>
      </c>
      <c r="J59" s="164">
        <f t="shared" si="11"/>
        <v>415</v>
      </c>
      <c r="K59" s="168" t="str">
        <f t="shared" si="18"/>
        <v/>
      </c>
      <c r="L59" s="169"/>
      <c r="M59" s="169"/>
      <c r="N59" s="169"/>
      <c r="O59" s="169"/>
      <c r="P59" s="169"/>
      <c r="Q59" s="169"/>
      <c r="R59" s="169"/>
      <c r="S59" s="169"/>
      <c r="T59" s="169"/>
      <c r="U59" s="18">
        <v>20</v>
      </c>
      <c r="W59" s="167">
        <f t="shared" si="2"/>
        <v>0</v>
      </c>
      <c r="X59" s="167">
        <f t="shared" si="3"/>
        <v>0</v>
      </c>
      <c r="Y59" s="167">
        <f t="shared" si="4"/>
        <v>0</v>
      </c>
      <c r="Z59" s="167">
        <f t="shared" si="5"/>
        <v>0</v>
      </c>
      <c r="AA59" s="167">
        <f t="shared" si="6"/>
        <v>0</v>
      </c>
    </row>
    <row r="60" spans="1:27" s="18" customFormat="1" ht="12" x14ac:dyDescent="0.2">
      <c r="A60" s="161"/>
      <c r="B60" s="162"/>
      <c r="C60" s="162"/>
      <c r="D60" s="162" t="str">
        <f t="shared" ref="D60:F60" si="32">IF(D$34="","",IF($G59="nee",D$39+7*$U60,""))</f>
        <v/>
      </c>
      <c r="E60" s="162" t="str">
        <f t="shared" si="32"/>
        <v/>
      </c>
      <c r="F60" s="162" t="str">
        <f t="shared" si="32"/>
        <v/>
      </c>
      <c r="G60" s="163" t="str">
        <f t="shared" si="8"/>
        <v>n.v.t.</v>
      </c>
      <c r="H60" s="164">
        <f t="shared" si="9"/>
        <v>0</v>
      </c>
      <c r="I60" s="164">
        <f t="shared" si="10"/>
        <v>0</v>
      </c>
      <c r="J60" s="164">
        <f t="shared" si="11"/>
        <v>415</v>
      </c>
      <c r="K60" s="168" t="str">
        <f t="shared" si="18"/>
        <v/>
      </c>
      <c r="L60" s="169"/>
      <c r="M60" s="169"/>
      <c r="N60" s="169"/>
      <c r="O60" s="169"/>
      <c r="P60" s="169"/>
      <c r="Q60" s="169"/>
      <c r="R60" s="169"/>
      <c r="S60" s="169"/>
      <c r="T60" s="169"/>
      <c r="U60" s="18">
        <v>21</v>
      </c>
      <c r="W60" s="167">
        <f t="shared" si="2"/>
        <v>0</v>
      </c>
      <c r="X60" s="167">
        <f t="shared" si="3"/>
        <v>0</v>
      </c>
      <c r="Y60" s="167">
        <f t="shared" si="4"/>
        <v>0</v>
      </c>
      <c r="Z60" s="167">
        <f t="shared" si="5"/>
        <v>0</v>
      </c>
      <c r="AA60" s="167">
        <f t="shared" si="6"/>
        <v>0</v>
      </c>
    </row>
    <row r="61" spans="1:27" s="18" customFormat="1" ht="12" x14ac:dyDescent="0.2">
      <c r="A61" s="161"/>
      <c r="B61" s="162"/>
      <c r="C61" s="162"/>
      <c r="D61" s="162" t="str">
        <f t="shared" ref="D61:F61" si="33">IF(D$34="","",IF($G60="nee",D$39+7*$U61,""))</f>
        <v/>
      </c>
      <c r="E61" s="162" t="str">
        <f t="shared" si="33"/>
        <v/>
      </c>
      <c r="F61" s="162" t="str">
        <f t="shared" si="33"/>
        <v/>
      </c>
      <c r="G61" s="163" t="str">
        <f t="shared" si="8"/>
        <v>n.v.t.</v>
      </c>
      <c r="H61" s="164">
        <f t="shared" si="9"/>
        <v>0</v>
      </c>
      <c r="I61" s="164">
        <f t="shared" si="10"/>
        <v>0</v>
      </c>
      <c r="J61" s="164">
        <f t="shared" si="11"/>
        <v>415</v>
      </c>
      <c r="K61" s="168" t="str">
        <f t="shared" si="18"/>
        <v/>
      </c>
      <c r="L61" s="169"/>
      <c r="M61" s="169"/>
      <c r="N61" s="169"/>
      <c r="O61" s="169"/>
      <c r="P61" s="169"/>
      <c r="Q61" s="169"/>
      <c r="R61" s="169"/>
      <c r="S61" s="169"/>
      <c r="T61" s="169"/>
      <c r="U61" s="18">
        <v>22</v>
      </c>
      <c r="W61" s="167">
        <f t="shared" si="2"/>
        <v>0</v>
      </c>
      <c r="X61" s="167">
        <f t="shared" si="3"/>
        <v>0</v>
      </c>
      <c r="Y61" s="167">
        <f t="shared" si="4"/>
        <v>0</v>
      </c>
      <c r="Z61" s="167">
        <f t="shared" si="5"/>
        <v>0</v>
      </c>
      <c r="AA61" s="167">
        <f t="shared" si="6"/>
        <v>0</v>
      </c>
    </row>
    <row r="62" spans="1:27" s="18" customFormat="1" ht="12" x14ac:dyDescent="0.2">
      <c r="A62" s="161"/>
      <c r="B62" s="162"/>
      <c r="C62" s="162"/>
      <c r="D62" s="162" t="str">
        <f t="shared" ref="D62:F62" si="34">IF(D$34="","",IF($G61="nee",D$39+7*$U62,""))</f>
        <v/>
      </c>
      <c r="E62" s="162" t="str">
        <f t="shared" si="34"/>
        <v/>
      </c>
      <c r="F62" s="162" t="str">
        <f t="shared" si="34"/>
        <v/>
      </c>
      <c r="G62" s="163" t="str">
        <f t="shared" si="8"/>
        <v>n.v.t.</v>
      </c>
      <c r="H62" s="164">
        <f t="shared" si="9"/>
        <v>0</v>
      </c>
      <c r="I62" s="164">
        <f t="shared" si="10"/>
        <v>0</v>
      </c>
      <c r="J62" s="164">
        <f t="shared" si="11"/>
        <v>415</v>
      </c>
      <c r="K62" s="168" t="str">
        <f t="shared" si="18"/>
        <v/>
      </c>
      <c r="L62" s="169"/>
      <c r="M62" s="169"/>
      <c r="N62" s="169"/>
      <c r="O62" s="169"/>
      <c r="P62" s="169"/>
      <c r="Q62" s="169"/>
      <c r="R62" s="169"/>
      <c r="S62" s="169"/>
      <c r="T62" s="169"/>
      <c r="U62" s="18">
        <v>23</v>
      </c>
      <c r="W62" s="167">
        <f t="shared" si="2"/>
        <v>0</v>
      </c>
      <c r="X62" s="167">
        <f t="shared" si="3"/>
        <v>0</v>
      </c>
      <c r="Y62" s="167">
        <f t="shared" si="4"/>
        <v>0</v>
      </c>
      <c r="Z62" s="167">
        <f t="shared" si="5"/>
        <v>0</v>
      </c>
      <c r="AA62" s="167">
        <f t="shared" si="6"/>
        <v>0</v>
      </c>
    </row>
    <row r="63" spans="1:27" s="18" customFormat="1" ht="12" x14ac:dyDescent="0.2">
      <c r="A63" s="161"/>
      <c r="B63" s="162"/>
      <c r="C63" s="162"/>
      <c r="D63" s="162" t="str">
        <f t="shared" ref="D63:F63" si="35">IF(D$34="","",IF($G62="nee",D$39+7*$U63,""))</f>
        <v/>
      </c>
      <c r="E63" s="162" t="str">
        <f t="shared" si="35"/>
        <v/>
      </c>
      <c r="F63" s="162" t="str">
        <f t="shared" si="35"/>
        <v/>
      </c>
      <c r="G63" s="163" t="str">
        <f t="shared" si="8"/>
        <v>n.v.t.</v>
      </c>
      <c r="H63" s="164">
        <f t="shared" si="9"/>
        <v>0</v>
      </c>
      <c r="I63" s="164">
        <f t="shared" si="10"/>
        <v>0</v>
      </c>
      <c r="J63" s="164">
        <f t="shared" si="11"/>
        <v>415</v>
      </c>
      <c r="K63" s="168" t="str">
        <f t="shared" si="18"/>
        <v/>
      </c>
      <c r="L63" s="169"/>
      <c r="M63" s="169"/>
      <c r="N63" s="169"/>
      <c r="O63" s="169"/>
      <c r="P63" s="169"/>
      <c r="Q63" s="169"/>
      <c r="R63" s="169"/>
      <c r="S63" s="169"/>
      <c r="T63" s="169"/>
      <c r="U63" s="18">
        <v>24</v>
      </c>
      <c r="W63" s="167">
        <f t="shared" si="2"/>
        <v>0</v>
      </c>
      <c r="X63" s="167">
        <f t="shared" si="3"/>
        <v>0</v>
      </c>
      <c r="Y63" s="167">
        <f t="shared" si="4"/>
        <v>0</v>
      </c>
      <c r="Z63" s="167">
        <f t="shared" si="5"/>
        <v>0</v>
      </c>
      <c r="AA63" s="167">
        <f t="shared" si="6"/>
        <v>0</v>
      </c>
    </row>
    <row r="64" spans="1:27" s="18" customFormat="1" ht="12" x14ac:dyDescent="0.2">
      <c r="A64" s="161"/>
      <c r="B64" s="162"/>
      <c r="C64" s="162"/>
      <c r="D64" s="162" t="str">
        <f t="shared" ref="D64:F64" si="36">IF(D$34="","",IF($G63="nee",D$39+7*$U64,""))</f>
        <v/>
      </c>
      <c r="E64" s="162" t="str">
        <f t="shared" si="36"/>
        <v/>
      </c>
      <c r="F64" s="162" t="str">
        <f t="shared" si="36"/>
        <v/>
      </c>
      <c r="G64" s="163" t="str">
        <f t="shared" si="8"/>
        <v>n.v.t.</v>
      </c>
      <c r="H64" s="164">
        <f t="shared" si="9"/>
        <v>0</v>
      </c>
      <c r="I64" s="164">
        <f t="shared" si="10"/>
        <v>0</v>
      </c>
      <c r="J64" s="164">
        <f t="shared" si="11"/>
        <v>415</v>
      </c>
      <c r="K64" s="168" t="str">
        <f t="shared" si="18"/>
        <v/>
      </c>
      <c r="L64" s="169"/>
      <c r="M64" s="169"/>
      <c r="N64" s="169"/>
      <c r="O64" s="169"/>
      <c r="P64" s="169"/>
      <c r="Q64" s="169"/>
      <c r="R64" s="169"/>
      <c r="S64" s="169"/>
      <c r="T64" s="169"/>
      <c r="U64" s="18">
        <v>25</v>
      </c>
      <c r="W64" s="167">
        <f t="shared" si="2"/>
        <v>0</v>
      </c>
      <c r="X64" s="167">
        <f t="shared" si="3"/>
        <v>0</v>
      </c>
      <c r="Y64" s="167">
        <f t="shared" si="4"/>
        <v>0</v>
      </c>
      <c r="Z64" s="167">
        <f t="shared" si="5"/>
        <v>0</v>
      </c>
      <c r="AA64" s="167">
        <f t="shared" si="6"/>
        <v>0</v>
      </c>
    </row>
    <row r="65" spans="1:27" s="18" customFormat="1" ht="12" x14ac:dyDescent="0.2">
      <c r="A65" s="161"/>
      <c r="B65" s="162"/>
      <c r="C65" s="162"/>
      <c r="D65" s="162" t="str">
        <f t="shared" ref="D65:F65" si="37">IF(D$34="","",IF($G64="nee",D$39+7*$U65,""))</f>
        <v/>
      </c>
      <c r="E65" s="162" t="str">
        <f t="shared" si="37"/>
        <v/>
      </c>
      <c r="F65" s="162" t="str">
        <f t="shared" si="37"/>
        <v/>
      </c>
      <c r="G65" s="163" t="str">
        <f t="shared" si="8"/>
        <v>n.v.t.</v>
      </c>
      <c r="H65" s="164">
        <f t="shared" si="9"/>
        <v>0</v>
      </c>
      <c r="I65" s="164">
        <f t="shared" si="10"/>
        <v>0</v>
      </c>
      <c r="J65" s="164">
        <f t="shared" si="11"/>
        <v>415</v>
      </c>
      <c r="K65" s="168" t="str">
        <f t="shared" si="18"/>
        <v/>
      </c>
      <c r="L65" s="169"/>
      <c r="M65" s="169"/>
      <c r="N65" s="169"/>
      <c r="O65" s="169"/>
      <c r="P65" s="169"/>
      <c r="Q65" s="169"/>
      <c r="R65" s="169"/>
      <c r="S65" s="169"/>
      <c r="T65" s="169"/>
      <c r="U65" s="18">
        <v>26</v>
      </c>
      <c r="W65" s="167">
        <f t="shared" si="2"/>
        <v>0</v>
      </c>
      <c r="X65" s="167">
        <f t="shared" si="3"/>
        <v>0</v>
      </c>
      <c r="Y65" s="167">
        <f t="shared" si="4"/>
        <v>0</v>
      </c>
      <c r="Z65" s="167">
        <f t="shared" si="5"/>
        <v>0</v>
      </c>
      <c r="AA65" s="167">
        <f t="shared" si="6"/>
        <v>0</v>
      </c>
    </row>
    <row r="66" spans="1:27" s="18" customFormat="1" ht="12" x14ac:dyDescent="0.2">
      <c r="A66" s="161"/>
      <c r="B66" s="162"/>
      <c r="C66" s="162"/>
      <c r="D66" s="162" t="str">
        <f t="shared" ref="D66:F66" si="38">IF(D$34="","",IF($G65="nee",D$39+7*$U66,""))</f>
        <v/>
      </c>
      <c r="E66" s="162" t="str">
        <f t="shared" si="38"/>
        <v/>
      </c>
      <c r="F66" s="162" t="str">
        <f t="shared" si="38"/>
        <v/>
      </c>
      <c r="G66" s="163" t="str">
        <f t="shared" si="8"/>
        <v>n.v.t.</v>
      </c>
      <c r="H66" s="164">
        <f t="shared" si="9"/>
        <v>0</v>
      </c>
      <c r="I66" s="164">
        <f t="shared" si="10"/>
        <v>0</v>
      </c>
      <c r="J66" s="164">
        <f t="shared" si="11"/>
        <v>415</v>
      </c>
      <c r="K66" s="168" t="str">
        <f t="shared" si="18"/>
        <v/>
      </c>
      <c r="L66" s="169"/>
      <c r="M66" s="169"/>
      <c r="N66" s="169"/>
      <c r="O66" s="169"/>
      <c r="P66" s="169"/>
      <c r="Q66" s="169"/>
      <c r="R66" s="169"/>
      <c r="S66" s="169"/>
      <c r="T66" s="169"/>
      <c r="U66" s="18">
        <v>27</v>
      </c>
      <c r="W66" s="167">
        <f t="shared" si="2"/>
        <v>0</v>
      </c>
      <c r="X66" s="167">
        <f t="shared" si="3"/>
        <v>0</v>
      </c>
      <c r="Y66" s="167">
        <f t="shared" si="4"/>
        <v>0</v>
      </c>
      <c r="Z66" s="167">
        <f t="shared" si="5"/>
        <v>0</v>
      </c>
      <c r="AA66" s="167">
        <f t="shared" si="6"/>
        <v>0</v>
      </c>
    </row>
    <row r="67" spans="1:27" s="18" customFormat="1" ht="12" x14ac:dyDescent="0.2">
      <c r="A67" s="161"/>
      <c r="B67" s="162" t="str">
        <f t="shared" ref="B67:F67" si="39">IF(B$34="","",IF($G66="nee",B$39+7*$U67,""))</f>
        <v/>
      </c>
      <c r="C67" s="162" t="str">
        <f t="shared" si="39"/>
        <v/>
      </c>
      <c r="D67" s="162" t="str">
        <f t="shared" si="39"/>
        <v/>
      </c>
      <c r="E67" s="162" t="str">
        <f t="shared" si="39"/>
        <v/>
      </c>
      <c r="F67" s="162" t="str">
        <f t="shared" si="39"/>
        <v/>
      </c>
      <c r="G67" s="163" t="str">
        <f t="shared" si="8"/>
        <v>n.v.t.</v>
      </c>
      <c r="H67" s="164">
        <f t="shared" si="9"/>
        <v>0</v>
      </c>
      <c r="I67" s="164">
        <f t="shared" si="10"/>
        <v>0</v>
      </c>
      <c r="J67" s="164">
        <f t="shared" si="11"/>
        <v>415</v>
      </c>
      <c r="K67" s="168" t="str">
        <f t="shared" si="18"/>
        <v/>
      </c>
      <c r="L67" s="169"/>
      <c r="M67" s="169"/>
      <c r="N67" s="169"/>
      <c r="O67" s="169"/>
      <c r="P67" s="169"/>
      <c r="Q67" s="169"/>
      <c r="R67" s="169"/>
      <c r="S67" s="169"/>
      <c r="T67" s="169"/>
      <c r="U67" s="18">
        <v>28</v>
      </c>
      <c r="W67" s="167">
        <f t="shared" si="2"/>
        <v>0</v>
      </c>
      <c r="X67" s="167">
        <f t="shared" si="3"/>
        <v>0</v>
      </c>
      <c r="Y67" s="167">
        <f t="shared" si="4"/>
        <v>0</v>
      </c>
      <c r="Z67" s="167">
        <f t="shared" si="5"/>
        <v>0</v>
      </c>
      <c r="AA67" s="167">
        <f t="shared" si="6"/>
        <v>0</v>
      </c>
    </row>
    <row r="68" spans="1:27" s="18" customFormat="1" ht="12" x14ac:dyDescent="0.2">
      <c r="A68" s="161"/>
      <c r="B68" s="162" t="str">
        <f t="shared" ref="B68:F68" si="40">IF(B$34="","",IF($G67="nee",B$39+7*$U68,""))</f>
        <v/>
      </c>
      <c r="C68" s="162" t="str">
        <f t="shared" si="40"/>
        <v/>
      </c>
      <c r="D68" s="162" t="str">
        <f t="shared" si="40"/>
        <v/>
      </c>
      <c r="E68" s="162" t="str">
        <f t="shared" si="40"/>
        <v/>
      </c>
      <c r="F68" s="162" t="str">
        <f t="shared" si="40"/>
        <v/>
      </c>
      <c r="G68" s="163" t="str">
        <f t="shared" si="8"/>
        <v>n.v.t.</v>
      </c>
      <c r="H68" s="164">
        <f t="shared" si="9"/>
        <v>0</v>
      </c>
      <c r="I68" s="164">
        <f t="shared" si="10"/>
        <v>0</v>
      </c>
      <c r="J68" s="164">
        <f t="shared" si="11"/>
        <v>415</v>
      </c>
      <c r="K68" s="168" t="str">
        <f t="shared" si="18"/>
        <v/>
      </c>
      <c r="L68" s="169"/>
      <c r="M68" s="169"/>
      <c r="N68" s="169"/>
      <c r="O68" s="169"/>
      <c r="P68" s="169"/>
      <c r="Q68" s="169"/>
      <c r="R68" s="169"/>
      <c r="S68" s="169"/>
      <c r="T68" s="169"/>
      <c r="U68" s="18">
        <v>29</v>
      </c>
      <c r="W68" s="167">
        <f t="shared" si="2"/>
        <v>0</v>
      </c>
      <c r="X68" s="167">
        <f t="shared" si="3"/>
        <v>0</v>
      </c>
      <c r="Y68" s="167">
        <f t="shared" si="4"/>
        <v>0</v>
      </c>
      <c r="Z68" s="167">
        <f t="shared" si="5"/>
        <v>0</v>
      </c>
      <c r="AA68" s="167">
        <f t="shared" si="6"/>
        <v>0</v>
      </c>
    </row>
    <row r="69" spans="1:27" s="18" customFormat="1" ht="12" x14ac:dyDescent="0.2">
      <c r="A69" s="161"/>
      <c r="B69" s="162" t="str">
        <f t="shared" ref="B69:F69" si="41">IF(B$34="","",IF($G68="nee",B$39+7*$U69,""))</f>
        <v/>
      </c>
      <c r="C69" s="162" t="str">
        <f t="shared" si="41"/>
        <v/>
      </c>
      <c r="D69" s="162" t="str">
        <f t="shared" si="41"/>
        <v/>
      </c>
      <c r="E69" s="162" t="str">
        <f t="shared" si="41"/>
        <v/>
      </c>
      <c r="F69" s="162" t="str">
        <f t="shared" si="41"/>
        <v/>
      </c>
      <c r="G69" s="163" t="str">
        <f t="shared" si="8"/>
        <v>n.v.t.</v>
      </c>
      <c r="H69" s="164">
        <f t="shared" si="9"/>
        <v>0</v>
      </c>
      <c r="I69" s="164">
        <f t="shared" si="10"/>
        <v>0</v>
      </c>
      <c r="J69" s="164">
        <f t="shared" si="11"/>
        <v>415</v>
      </c>
      <c r="K69" s="168" t="str">
        <f t="shared" si="18"/>
        <v/>
      </c>
      <c r="L69" s="169"/>
      <c r="M69" s="169"/>
      <c r="N69" s="169"/>
      <c r="O69" s="169"/>
      <c r="P69" s="169"/>
      <c r="Q69" s="169"/>
      <c r="R69" s="169"/>
      <c r="S69" s="169"/>
      <c r="T69" s="169"/>
      <c r="U69" s="18">
        <v>30</v>
      </c>
      <c r="W69" s="167">
        <f t="shared" si="2"/>
        <v>0</v>
      </c>
      <c r="X69" s="167">
        <f t="shared" si="3"/>
        <v>0</v>
      </c>
      <c r="Y69" s="167">
        <f t="shared" si="4"/>
        <v>0</v>
      </c>
      <c r="Z69" s="167">
        <f t="shared" si="5"/>
        <v>0</v>
      </c>
      <c r="AA69" s="167">
        <f t="shared" si="6"/>
        <v>0</v>
      </c>
    </row>
    <row r="70" spans="1:27" s="18" customFormat="1" ht="12" x14ac:dyDescent="0.2">
      <c r="A70" s="161"/>
      <c r="B70" s="162" t="str">
        <f t="shared" ref="B70:F70" si="42">IF(B$34="","",IF($G69="nee",B$39+7*$U70,""))</f>
        <v/>
      </c>
      <c r="C70" s="162" t="str">
        <f t="shared" si="42"/>
        <v/>
      </c>
      <c r="D70" s="162" t="str">
        <f t="shared" si="42"/>
        <v/>
      </c>
      <c r="E70" s="162" t="str">
        <f t="shared" si="42"/>
        <v/>
      </c>
      <c r="F70" s="162" t="str">
        <f t="shared" si="42"/>
        <v/>
      </c>
      <c r="G70" s="163" t="str">
        <f t="shared" si="8"/>
        <v>n.v.t.</v>
      </c>
      <c r="H70" s="164">
        <f t="shared" si="9"/>
        <v>0</v>
      </c>
      <c r="I70" s="164">
        <f t="shared" si="10"/>
        <v>0</v>
      </c>
      <c r="J70" s="164">
        <f t="shared" si="11"/>
        <v>415</v>
      </c>
      <c r="K70" s="168" t="str">
        <f t="shared" si="18"/>
        <v/>
      </c>
      <c r="L70" s="169"/>
      <c r="M70" s="169"/>
      <c r="N70" s="169"/>
      <c r="O70" s="169"/>
      <c r="P70" s="169"/>
      <c r="Q70" s="169"/>
      <c r="R70" s="169"/>
      <c r="S70" s="169"/>
      <c r="T70" s="169"/>
      <c r="U70" s="18">
        <v>31</v>
      </c>
      <c r="W70" s="167">
        <f t="shared" si="2"/>
        <v>0</v>
      </c>
      <c r="X70" s="167">
        <f t="shared" si="3"/>
        <v>0</v>
      </c>
      <c r="Y70" s="167">
        <f t="shared" si="4"/>
        <v>0</v>
      </c>
      <c r="Z70" s="167">
        <f t="shared" si="5"/>
        <v>0</v>
      </c>
      <c r="AA70" s="167">
        <f t="shared" si="6"/>
        <v>0</v>
      </c>
    </row>
    <row r="71" spans="1:27" s="18" customFormat="1" ht="12" x14ac:dyDescent="0.2">
      <c r="A71" s="161"/>
      <c r="B71" s="162" t="str">
        <f t="shared" ref="B71:F71" si="43">IF(B$34="","",IF($G70="nee",B$39+7*$U71,""))</f>
        <v/>
      </c>
      <c r="C71" s="162" t="str">
        <f t="shared" si="43"/>
        <v/>
      </c>
      <c r="D71" s="162" t="str">
        <f t="shared" si="43"/>
        <v/>
      </c>
      <c r="E71" s="162" t="str">
        <f t="shared" si="43"/>
        <v/>
      </c>
      <c r="F71" s="162" t="str">
        <f t="shared" si="43"/>
        <v/>
      </c>
      <c r="G71" s="163" t="str">
        <f t="shared" si="8"/>
        <v>n.v.t.</v>
      </c>
      <c r="H71" s="164">
        <f t="shared" si="9"/>
        <v>0</v>
      </c>
      <c r="I71" s="164">
        <f t="shared" si="10"/>
        <v>0</v>
      </c>
      <c r="J71" s="164">
        <f t="shared" si="11"/>
        <v>415</v>
      </c>
      <c r="K71" s="168" t="str">
        <f t="shared" si="18"/>
        <v/>
      </c>
      <c r="L71" s="169"/>
      <c r="M71" s="169"/>
      <c r="N71" s="169"/>
      <c r="O71" s="169"/>
      <c r="P71" s="169"/>
      <c r="Q71" s="169"/>
      <c r="R71" s="169"/>
      <c r="S71" s="169"/>
      <c r="T71" s="169"/>
      <c r="U71" s="18">
        <v>32</v>
      </c>
      <c r="W71" s="167">
        <f t="shared" ref="W71:W102" si="44">IF(B71&lt;&gt;"",B$34,0)</f>
        <v>0</v>
      </c>
      <c r="X71" s="167">
        <f t="shared" ref="X71:X102" si="45">IF(C71&lt;&gt;"",C$34,0)</f>
        <v>0</v>
      </c>
      <c r="Y71" s="167">
        <f t="shared" ref="Y71:Y102" si="46">IF(D71&lt;&gt;"",D$34,0)</f>
        <v>0</v>
      </c>
      <c r="Z71" s="167">
        <f t="shared" ref="Z71:Z102" si="47">IF(E71&lt;&gt;"",E$34,0)</f>
        <v>0</v>
      </c>
      <c r="AA71" s="167">
        <f t="shared" ref="AA71:AA102" si="48">IF(F71&lt;&gt;"",F$34,0)</f>
        <v>0</v>
      </c>
    </row>
    <row r="72" spans="1:27" s="18" customFormat="1" ht="12" x14ac:dyDescent="0.2">
      <c r="A72" s="161"/>
      <c r="B72" s="162" t="str">
        <f t="shared" ref="B72:F72" si="49">IF(B$34="","",IF($G71="nee",B$39+7*$U72,""))</f>
        <v/>
      </c>
      <c r="C72" s="162" t="str">
        <f t="shared" si="49"/>
        <v/>
      </c>
      <c r="D72" s="162" t="str">
        <f t="shared" si="49"/>
        <v/>
      </c>
      <c r="E72" s="162" t="str">
        <f t="shared" si="49"/>
        <v/>
      </c>
      <c r="F72" s="162" t="str">
        <f t="shared" si="49"/>
        <v/>
      </c>
      <c r="G72" s="163" t="str">
        <f t="shared" si="8"/>
        <v>n.v.t.</v>
      </c>
      <c r="H72" s="164">
        <f t="shared" si="9"/>
        <v>0</v>
      </c>
      <c r="I72" s="164">
        <f t="shared" ref="I72:I103" si="50">I71+H72</f>
        <v>0</v>
      </c>
      <c r="J72" s="164">
        <f t="shared" si="11"/>
        <v>415</v>
      </c>
      <c r="K72" s="168" t="str">
        <f t="shared" si="18"/>
        <v/>
      </c>
      <c r="L72" s="169"/>
      <c r="M72" s="169"/>
      <c r="N72" s="169"/>
      <c r="O72" s="169"/>
      <c r="P72" s="169"/>
      <c r="Q72" s="169"/>
      <c r="R72" s="169"/>
      <c r="S72" s="169"/>
      <c r="T72" s="169"/>
      <c r="U72" s="18">
        <v>33</v>
      </c>
      <c r="W72" s="167">
        <f t="shared" si="44"/>
        <v>0</v>
      </c>
      <c r="X72" s="167">
        <f t="shared" si="45"/>
        <v>0</v>
      </c>
      <c r="Y72" s="167">
        <f t="shared" si="46"/>
        <v>0</v>
      </c>
      <c r="Z72" s="167">
        <f t="shared" si="47"/>
        <v>0</v>
      </c>
      <c r="AA72" s="167">
        <f t="shared" si="48"/>
        <v>0</v>
      </c>
    </row>
    <row r="73" spans="1:27" s="18" customFormat="1" ht="12" x14ac:dyDescent="0.2">
      <c r="A73" s="161"/>
      <c r="B73" s="162" t="str">
        <f t="shared" ref="B73:F73" si="51">IF(B$34="","",IF($G72="nee",B$39+7*$U73,""))</f>
        <v/>
      </c>
      <c r="C73" s="162" t="str">
        <f t="shared" si="51"/>
        <v/>
      </c>
      <c r="D73" s="162" t="str">
        <f t="shared" si="51"/>
        <v/>
      </c>
      <c r="E73" s="162" t="str">
        <f t="shared" si="51"/>
        <v/>
      </c>
      <c r="F73" s="162" t="str">
        <f t="shared" si="51"/>
        <v/>
      </c>
      <c r="G73" s="163" t="str">
        <f t="shared" si="8"/>
        <v>n.v.t.</v>
      </c>
      <c r="H73" s="164">
        <f t="shared" si="9"/>
        <v>0</v>
      </c>
      <c r="I73" s="164">
        <f t="shared" si="50"/>
        <v>0</v>
      </c>
      <c r="J73" s="164">
        <f t="shared" si="11"/>
        <v>415</v>
      </c>
      <c r="K73" s="168" t="str">
        <f t="shared" si="18"/>
        <v/>
      </c>
      <c r="L73" s="169"/>
      <c r="M73" s="169"/>
      <c r="N73" s="169"/>
      <c r="O73" s="169"/>
      <c r="P73" s="169"/>
      <c r="Q73" s="169"/>
      <c r="R73" s="169"/>
      <c r="S73" s="169"/>
      <c r="T73" s="169"/>
      <c r="U73" s="18">
        <v>34</v>
      </c>
      <c r="W73" s="167">
        <f t="shared" si="44"/>
        <v>0</v>
      </c>
      <c r="X73" s="167">
        <f t="shared" si="45"/>
        <v>0</v>
      </c>
      <c r="Y73" s="167">
        <f t="shared" si="46"/>
        <v>0</v>
      </c>
      <c r="Z73" s="167">
        <f t="shared" si="47"/>
        <v>0</v>
      </c>
      <c r="AA73" s="167">
        <f t="shared" si="48"/>
        <v>0</v>
      </c>
    </row>
    <row r="74" spans="1:27" s="18" customFormat="1" ht="12" x14ac:dyDescent="0.2">
      <c r="A74" s="161"/>
      <c r="B74" s="162" t="str">
        <f t="shared" ref="B74:F74" si="52">IF(B$34="","",IF($G73="nee",B$39+7*$U74,""))</f>
        <v/>
      </c>
      <c r="C74" s="162" t="str">
        <f t="shared" si="52"/>
        <v/>
      </c>
      <c r="D74" s="162" t="str">
        <f t="shared" si="52"/>
        <v/>
      </c>
      <c r="E74" s="162" t="str">
        <f t="shared" si="52"/>
        <v/>
      </c>
      <c r="F74" s="162" t="str">
        <f t="shared" si="52"/>
        <v/>
      </c>
      <c r="G74" s="163" t="str">
        <f t="shared" si="8"/>
        <v>n.v.t.</v>
      </c>
      <c r="H74" s="164">
        <f t="shared" si="9"/>
        <v>0</v>
      </c>
      <c r="I74" s="164">
        <f t="shared" si="50"/>
        <v>0</v>
      </c>
      <c r="J74" s="164">
        <f t="shared" si="11"/>
        <v>415</v>
      </c>
      <c r="K74" s="168" t="str">
        <f t="shared" si="18"/>
        <v/>
      </c>
      <c r="L74" s="169"/>
      <c r="M74" s="169"/>
      <c r="N74" s="169"/>
      <c r="O74" s="169"/>
      <c r="P74" s="169"/>
      <c r="Q74" s="169"/>
      <c r="R74" s="169"/>
      <c r="S74" s="169"/>
      <c r="T74" s="169"/>
      <c r="U74" s="18">
        <v>35</v>
      </c>
      <c r="W74" s="167">
        <f t="shared" si="44"/>
        <v>0</v>
      </c>
      <c r="X74" s="167">
        <f t="shared" si="45"/>
        <v>0</v>
      </c>
      <c r="Y74" s="167">
        <f t="shared" si="46"/>
        <v>0</v>
      </c>
      <c r="Z74" s="167">
        <f t="shared" si="47"/>
        <v>0</v>
      </c>
      <c r="AA74" s="167">
        <f t="shared" si="48"/>
        <v>0</v>
      </c>
    </row>
    <row r="75" spans="1:27" s="18" customFormat="1" ht="12" x14ac:dyDescent="0.2">
      <c r="A75" s="161"/>
      <c r="B75" s="162" t="str">
        <f t="shared" ref="B75:F75" si="53">IF(B$34="","",IF($G74="nee",B$39+7*$U75,""))</f>
        <v/>
      </c>
      <c r="C75" s="162" t="str">
        <f t="shared" si="53"/>
        <v/>
      </c>
      <c r="D75" s="162" t="str">
        <f t="shared" si="53"/>
        <v/>
      </c>
      <c r="E75" s="162" t="str">
        <f t="shared" si="53"/>
        <v/>
      </c>
      <c r="F75" s="162" t="str">
        <f t="shared" si="53"/>
        <v/>
      </c>
      <c r="G75" s="163" t="str">
        <f t="shared" si="8"/>
        <v>n.v.t.</v>
      </c>
      <c r="H75" s="164">
        <f t="shared" si="9"/>
        <v>0</v>
      </c>
      <c r="I75" s="164">
        <f t="shared" si="50"/>
        <v>0</v>
      </c>
      <c r="J75" s="164">
        <f t="shared" si="11"/>
        <v>415</v>
      </c>
      <c r="K75" s="168" t="str">
        <f t="shared" si="18"/>
        <v/>
      </c>
      <c r="L75" s="169"/>
      <c r="M75" s="169"/>
      <c r="N75" s="169"/>
      <c r="O75" s="169"/>
      <c r="P75" s="169"/>
      <c r="Q75" s="169"/>
      <c r="R75" s="169"/>
      <c r="S75" s="169"/>
      <c r="T75" s="169"/>
      <c r="U75" s="18">
        <v>36</v>
      </c>
      <c r="W75" s="167">
        <f t="shared" si="44"/>
        <v>0</v>
      </c>
      <c r="X75" s="167">
        <f t="shared" si="45"/>
        <v>0</v>
      </c>
      <c r="Y75" s="167">
        <f t="shared" si="46"/>
        <v>0</v>
      </c>
      <c r="Z75" s="167">
        <f t="shared" si="47"/>
        <v>0</v>
      </c>
      <c r="AA75" s="167">
        <f t="shared" si="48"/>
        <v>0</v>
      </c>
    </row>
    <row r="76" spans="1:27" s="18" customFormat="1" ht="12" x14ac:dyDescent="0.2">
      <c r="A76" s="161"/>
      <c r="B76" s="162" t="str">
        <f t="shared" ref="B76:F76" si="54">IF(B$34="","",IF($G75="nee",B$39+7*$U76,""))</f>
        <v/>
      </c>
      <c r="C76" s="162" t="str">
        <f t="shared" si="54"/>
        <v/>
      </c>
      <c r="D76" s="162" t="str">
        <f t="shared" si="54"/>
        <v/>
      </c>
      <c r="E76" s="162" t="str">
        <f t="shared" si="54"/>
        <v/>
      </c>
      <c r="F76" s="162" t="str">
        <f t="shared" si="54"/>
        <v/>
      </c>
      <c r="G76" s="163" t="str">
        <f t="shared" si="8"/>
        <v>n.v.t.</v>
      </c>
      <c r="H76" s="164">
        <f t="shared" si="9"/>
        <v>0</v>
      </c>
      <c r="I76" s="164">
        <f t="shared" si="50"/>
        <v>0</v>
      </c>
      <c r="J76" s="164">
        <f t="shared" si="11"/>
        <v>415</v>
      </c>
      <c r="K76" s="168" t="str">
        <f t="shared" si="18"/>
        <v/>
      </c>
      <c r="L76" s="169"/>
      <c r="M76" s="169"/>
      <c r="N76" s="169"/>
      <c r="O76" s="169"/>
      <c r="P76" s="169"/>
      <c r="Q76" s="169"/>
      <c r="R76" s="169"/>
      <c r="S76" s="169"/>
      <c r="T76" s="169"/>
      <c r="U76" s="18">
        <v>37</v>
      </c>
      <c r="W76" s="167">
        <f t="shared" si="44"/>
        <v>0</v>
      </c>
      <c r="X76" s="167">
        <f t="shared" si="45"/>
        <v>0</v>
      </c>
      <c r="Y76" s="167">
        <f t="shared" si="46"/>
        <v>0</v>
      </c>
      <c r="Z76" s="167">
        <f t="shared" si="47"/>
        <v>0</v>
      </c>
      <c r="AA76" s="167">
        <f t="shared" si="48"/>
        <v>0</v>
      </c>
    </row>
    <row r="77" spans="1:27" s="18" customFormat="1" ht="12" x14ac:dyDescent="0.2">
      <c r="A77" s="161"/>
      <c r="B77" s="162" t="str">
        <f t="shared" ref="B77:F77" si="55">IF(B$34="","",IF($G76="nee",B$39+7*$U77,""))</f>
        <v/>
      </c>
      <c r="C77" s="162" t="str">
        <f t="shared" si="55"/>
        <v/>
      </c>
      <c r="D77" s="162" t="str">
        <f t="shared" si="55"/>
        <v/>
      </c>
      <c r="E77" s="162" t="str">
        <f t="shared" si="55"/>
        <v/>
      </c>
      <c r="F77" s="162" t="str">
        <f t="shared" si="55"/>
        <v/>
      </c>
      <c r="G77" s="163" t="str">
        <f t="shared" si="8"/>
        <v>n.v.t.</v>
      </c>
      <c r="H77" s="164">
        <f t="shared" si="9"/>
        <v>0</v>
      </c>
      <c r="I77" s="164">
        <f t="shared" si="50"/>
        <v>0</v>
      </c>
      <c r="J77" s="164">
        <f t="shared" si="11"/>
        <v>415</v>
      </c>
      <c r="K77" s="168" t="str">
        <f t="shared" si="18"/>
        <v/>
      </c>
      <c r="L77" s="169"/>
      <c r="M77" s="169"/>
      <c r="N77" s="169"/>
      <c r="O77" s="169"/>
      <c r="P77" s="169"/>
      <c r="Q77" s="169"/>
      <c r="R77" s="169"/>
      <c r="S77" s="169"/>
      <c r="T77" s="169"/>
      <c r="U77" s="18">
        <v>38</v>
      </c>
      <c r="W77" s="167">
        <f t="shared" si="44"/>
        <v>0</v>
      </c>
      <c r="X77" s="167">
        <f t="shared" si="45"/>
        <v>0</v>
      </c>
      <c r="Y77" s="167">
        <f t="shared" si="46"/>
        <v>0</v>
      </c>
      <c r="Z77" s="167">
        <f t="shared" si="47"/>
        <v>0</v>
      </c>
      <c r="AA77" s="167">
        <f t="shared" si="48"/>
        <v>0</v>
      </c>
    </row>
    <row r="78" spans="1:27" s="18" customFormat="1" ht="12" x14ac:dyDescent="0.2">
      <c r="A78" s="161"/>
      <c r="B78" s="162" t="str">
        <f t="shared" ref="B78:F78" si="56">IF(B$34="","",IF($G77="nee",B$39+7*$U78,""))</f>
        <v/>
      </c>
      <c r="C78" s="162" t="str">
        <f t="shared" si="56"/>
        <v/>
      </c>
      <c r="D78" s="162" t="str">
        <f t="shared" si="56"/>
        <v/>
      </c>
      <c r="E78" s="162" t="str">
        <f t="shared" si="56"/>
        <v/>
      </c>
      <c r="F78" s="162" t="str">
        <f t="shared" si="56"/>
        <v/>
      </c>
      <c r="G78" s="163" t="str">
        <f t="shared" si="8"/>
        <v>n.v.t.</v>
      </c>
      <c r="H78" s="164">
        <f t="shared" si="9"/>
        <v>0</v>
      </c>
      <c r="I78" s="164">
        <f t="shared" si="50"/>
        <v>0</v>
      </c>
      <c r="J78" s="164">
        <f t="shared" si="11"/>
        <v>415</v>
      </c>
      <c r="K78" s="168" t="str">
        <f t="shared" ref="K78:K104" si="57">IF(J78&lt;0,"U neemt te veel uren op","")</f>
        <v/>
      </c>
      <c r="L78" s="169"/>
      <c r="M78" s="169"/>
      <c r="N78" s="169"/>
      <c r="O78" s="169"/>
      <c r="P78" s="169"/>
      <c r="Q78" s="169"/>
      <c r="R78" s="169"/>
      <c r="S78" s="169"/>
      <c r="T78" s="169"/>
      <c r="U78" s="18">
        <v>39</v>
      </c>
      <c r="W78" s="167">
        <f t="shared" si="44"/>
        <v>0</v>
      </c>
      <c r="X78" s="167">
        <f t="shared" si="45"/>
        <v>0</v>
      </c>
      <c r="Y78" s="167">
        <f t="shared" si="46"/>
        <v>0</v>
      </c>
      <c r="Z78" s="167">
        <f t="shared" si="47"/>
        <v>0</v>
      </c>
      <c r="AA78" s="167">
        <f t="shared" si="48"/>
        <v>0</v>
      </c>
    </row>
    <row r="79" spans="1:27" s="18" customFormat="1" ht="12" x14ac:dyDescent="0.2">
      <c r="A79" s="161"/>
      <c r="B79" s="162" t="str">
        <f t="shared" ref="B79:F79" si="58">IF(B$34="","",IF($G78="nee",B$39+7*$U79,""))</f>
        <v/>
      </c>
      <c r="C79" s="162" t="str">
        <f t="shared" si="58"/>
        <v/>
      </c>
      <c r="D79" s="162" t="str">
        <f t="shared" si="58"/>
        <v/>
      </c>
      <c r="E79" s="162" t="str">
        <f t="shared" si="58"/>
        <v/>
      </c>
      <c r="F79" s="162" t="str">
        <f t="shared" si="58"/>
        <v/>
      </c>
      <c r="G79" s="163" t="str">
        <f t="shared" si="8"/>
        <v>n.v.t.</v>
      </c>
      <c r="H79" s="164">
        <f t="shared" si="9"/>
        <v>0</v>
      </c>
      <c r="I79" s="164">
        <f t="shared" si="50"/>
        <v>0</v>
      </c>
      <c r="J79" s="164">
        <f t="shared" si="11"/>
        <v>415</v>
      </c>
      <c r="K79" s="168" t="str">
        <f t="shared" si="57"/>
        <v/>
      </c>
      <c r="L79" s="169"/>
      <c r="M79" s="169"/>
      <c r="N79" s="169"/>
      <c r="O79" s="169"/>
      <c r="P79" s="169"/>
      <c r="Q79" s="169"/>
      <c r="R79" s="169"/>
      <c r="S79" s="169"/>
      <c r="T79" s="169"/>
      <c r="U79" s="18">
        <v>40</v>
      </c>
      <c r="W79" s="167">
        <f t="shared" si="44"/>
        <v>0</v>
      </c>
      <c r="X79" s="167">
        <f t="shared" si="45"/>
        <v>0</v>
      </c>
      <c r="Y79" s="167">
        <f t="shared" si="46"/>
        <v>0</v>
      </c>
      <c r="Z79" s="167">
        <f t="shared" si="47"/>
        <v>0</v>
      </c>
      <c r="AA79" s="167">
        <f t="shared" si="48"/>
        <v>0</v>
      </c>
    </row>
    <row r="80" spans="1:27" s="18" customFormat="1" ht="12" x14ac:dyDescent="0.2">
      <c r="A80" s="161"/>
      <c r="B80" s="162" t="str">
        <f t="shared" ref="B80:F80" si="59">IF(B$34="","",IF($G79="nee",B$39+7*$U80,""))</f>
        <v/>
      </c>
      <c r="C80" s="162" t="str">
        <f t="shared" si="59"/>
        <v/>
      </c>
      <c r="D80" s="162" t="str">
        <f t="shared" si="59"/>
        <v/>
      </c>
      <c r="E80" s="162" t="str">
        <f t="shared" si="59"/>
        <v/>
      </c>
      <c r="F80" s="162" t="str">
        <f t="shared" si="59"/>
        <v/>
      </c>
      <c r="G80" s="163" t="str">
        <f t="shared" si="8"/>
        <v>n.v.t.</v>
      </c>
      <c r="H80" s="164">
        <f t="shared" si="9"/>
        <v>0</v>
      </c>
      <c r="I80" s="164">
        <f t="shared" si="50"/>
        <v>0</v>
      </c>
      <c r="J80" s="164">
        <f t="shared" si="11"/>
        <v>415</v>
      </c>
      <c r="K80" s="168" t="str">
        <f t="shared" si="57"/>
        <v/>
      </c>
      <c r="L80" s="169"/>
      <c r="M80" s="169"/>
      <c r="N80" s="169"/>
      <c r="O80" s="169"/>
      <c r="P80" s="169"/>
      <c r="Q80" s="169"/>
      <c r="R80" s="169"/>
      <c r="S80" s="169"/>
      <c r="T80" s="169"/>
      <c r="U80" s="18">
        <v>41</v>
      </c>
      <c r="W80" s="167">
        <f t="shared" si="44"/>
        <v>0</v>
      </c>
      <c r="X80" s="167">
        <f t="shared" si="45"/>
        <v>0</v>
      </c>
      <c r="Y80" s="167">
        <f t="shared" si="46"/>
        <v>0</v>
      </c>
      <c r="Z80" s="167">
        <f t="shared" si="47"/>
        <v>0</v>
      </c>
      <c r="AA80" s="167">
        <f t="shared" si="48"/>
        <v>0</v>
      </c>
    </row>
    <row r="81" spans="1:27" s="18" customFormat="1" ht="12" x14ac:dyDescent="0.2">
      <c r="A81" s="161"/>
      <c r="B81" s="162" t="str">
        <f t="shared" ref="B81:F81" si="60">IF(B$34="","",IF($G80="nee",B$39+7*$U81,""))</f>
        <v/>
      </c>
      <c r="C81" s="162" t="str">
        <f t="shared" si="60"/>
        <v/>
      </c>
      <c r="D81" s="162" t="str">
        <f t="shared" si="60"/>
        <v/>
      </c>
      <c r="E81" s="162" t="str">
        <f t="shared" si="60"/>
        <v/>
      </c>
      <c r="F81" s="162" t="str">
        <f t="shared" si="60"/>
        <v/>
      </c>
      <c r="G81" s="163" t="str">
        <f t="shared" si="8"/>
        <v>n.v.t.</v>
      </c>
      <c r="H81" s="164">
        <f t="shared" si="9"/>
        <v>0</v>
      </c>
      <c r="I81" s="164">
        <f t="shared" si="50"/>
        <v>0</v>
      </c>
      <c r="J81" s="164">
        <f t="shared" si="11"/>
        <v>415</v>
      </c>
      <c r="K81" s="168" t="str">
        <f t="shared" si="57"/>
        <v/>
      </c>
      <c r="L81" s="169"/>
      <c r="M81" s="169"/>
      <c r="N81" s="169"/>
      <c r="O81" s="169"/>
      <c r="P81" s="169"/>
      <c r="Q81" s="169"/>
      <c r="R81" s="169"/>
      <c r="S81" s="169"/>
      <c r="T81" s="169"/>
      <c r="U81" s="18">
        <v>42</v>
      </c>
      <c r="W81" s="167">
        <f t="shared" si="44"/>
        <v>0</v>
      </c>
      <c r="X81" s="167">
        <f t="shared" si="45"/>
        <v>0</v>
      </c>
      <c r="Y81" s="167">
        <f t="shared" si="46"/>
        <v>0</v>
      </c>
      <c r="Z81" s="167">
        <f t="shared" si="47"/>
        <v>0</v>
      </c>
      <c r="AA81" s="167">
        <f t="shared" si="48"/>
        <v>0</v>
      </c>
    </row>
    <row r="82" spans="1:27" s="18" customFormat="1" ht="12" x14ac:dyDescent="0.2">
      <c r="A82" s="161"/>
      <c r="B82" s="162" t="str">
        <f t="shared" ref="B82:F82" si="61">IF(B$34="","",IF($G81="nee",B$39+7*$U82,""))</f>
        <v/>
      </c>
      <c r="C82" s="162" t="str">
        <f t="shared" si="61"/>
        <v/>
      </c>
      <c r="D82" s="162" t="str">
        <f t="shared" si="61"/>
        <v/>
      </c>
      <c r="E82" s="162" t="str">
        <f t="shared" si="61"/>
        <v/>
      </c>
      <c r="F82" s="162" t="str">
        <f t="shared" si="61"/>
        <v/>
      </c>
      <c r="G82" s="163" t="str">
        <f t="shared" si="8"/>
        <v>n.v.t.</v>
      </c>
      <c r="H82" s="164">
        <f t="shared" ref="H82:H102" si="62">SUM(W82:AA82)</f>
        <v>0</v>
      </c>
      <c r="I82" s="164">
        <f t="shared" si="50"/>
        <v>0</v>
      </c>
      <c r="J82" s="164">
        <f t="shared" ref="J82:J102" si="63">$H$31-I82</f>
        <v>415</v>
      </c>
      <c r="K82" s="168" t="str">
        <f t="shared" si="57"/>
        <v/>
      </c>
      <c r="L82" s="169"/>
      <c r="M82" s="169"/>
      <c r="N82" s="169"/>
      <c r="O82" s="169"/>
      <c r="P82" s="169"/>
      <c r="Q82" s="169"/>
      <c r="R82" s="169"/>
      <c r="S82" s="169"/>
      <c r="T82" s="169"/>
      <c r="U82" s="18">
        <v>43</v>
      </c>
      <c r="W82" s="167">
        <f t="shared" si="44"/>
        <v>0</v>
      </c>
      <c r="X82" s="167">
        <f t="shared" si="45"/>
        <v>0</v>
      </c>
      <c r="Y82" s="167">
        <f t="shared" si="46"/>
        <v>0</v>
      </c>
      <c r="Z82" s="167">
        <f t="shared" si="47"/>
        <v>0</v>
      </c>
      <c r="AA82" s="167">
        <f t="shared" si="48"/>
        <v>0</v>
      </c>
    </row>
    <row r="83" spans="1:27" s="18" customFormat="1" ht="12" x14ac:dyDescent="0.2">
      <c r="A83" s="161"/>
      <c r="B83" s="162" t="str">
        <f t="shared" ref="B83:F83" si="64">IF(B$34="","",IF($G82="nee",B$39+7*$U83,""))</f>
        <v/>
      </c>
      <c r="C83" s="162" t="str">
        <f t="shared" si="64"/>
        <v/>
      </c>
      <c r="D83" s="162" t="str">
        <f t="shared" si="64"/>
        <v/>
      </c>
      <c r="E83" s="162" t="str">
        <f t="shared" si="64"/>
        <v/>
      </c>
      <c r="F83" s="162" t="str">
        <f t="shared" si="64"/>
        <v/>
      </c>
      <c r="G83" s="163" t="str">
        <f t="shared" si="8"/>
        <v>n.v.t.</v>
      </c>
      <c r="H83" s="164">
        <f t="shared" si="62"/>
        <v>0</v>
      </c>
      <c r="I83" s="164">
        <f t="shared" si="50"/>
        <v>0</v>
      </c>
      <c r="J83" s="164">
        <f t="shared" si="63"/>
        <v>415</v>
      </c>
      <c r="K83" s="168" t="str">
        <f t="shared" si="57"/>
        <v/>
      </c>
      <c r="L83" s="169"/>
      <c r="M83" s="169"/>
      <c r="N83" s="169"/>
      <c r="O83" s="169"/>
      <c r="P83" s="169"/>
      <c r="Q83" s="169"/>
      <c r="R83" s="169"/>
      <c r="S83" s="169"/>
      <c r="T83" s="169"/>
      <c r="U83" s="18">
        <v>44</v>
      </c>
      <c r="W83" s="167">
        <f t="shared" si="44"/>
        <v>0</v>
      </c>
      <c r="X83" s="167">
        <f t="shared" si="45"/>
        <v>0</v>
      </c>
      <c r="Y83" s="167">
        <f t="shared" si="46"/>
        <v>0</v>
      </c>
      <c r="Z83" s="167">
        <f t="shared" si="47"/>
        <v>0</v>
      </c>
      <c r="AA83" s="167">
        <f t="shared" si="48"/>
        <v>0</v>
      </c>
    </row>
    <row r="84" spans="1:27" s="18" customFormat="1" ht="12" x14ac:dyDescent="0.2">
      <c r="A84" s="161"/>
      <c r="B84" s="162" t="str">
        <f t="shared" ref="B84:F84" si="65">IF(B$34="","",IF($G83="nee",B$39+7*$U84,""))</f>
        <v/>
      </c>
      <c r="C84" s="162" t="str">
        <f t="shared" si="65"/>
        <v/>
      </c>
      <c r="D84" s="162" t="str">
        <f t="shared" si="65"/>
        <v/>
      </c>
      <c r="E84" s="162" t="str">
        <f t="shared" si="65"/>
        <v/>
      </c>
      <c r="F84" s="162" t="str">
        <f t="shared" si="65"/>
        <v/>
      </c>
      <c r="G84" s="163" t="str">
        <f t="shared" si="8"/>
        <v>n.v.t.</v>
      </c>
      <c r="H84" s="164">
        <f t="shared" si="62"/>
        <v>0</v>
      </c>
      <c r="I84" s="164">
        <f t="shared" si="50"/>
        <v>0</v>
      </c>
      <c r="J84" s="164">
        <f t="shared" si="63"/>
        <v>415</v>
      </c>
      <c r="K84" s="168" t="str">
        <f t="shared" si="57"/>
        <v/>
      </c>
      <c r="L84" s="169"/>
      <c r="M84" s="169"/>
      <c r="N84" s="169"/>
      <c r="O84" s="169"/>
      <c r="P84" s="169"/>
      <c r="Q84" s="169"/>
      <c r="R84" s="169"/>
      <c r="S84" s="169"/>
      <c r="T84" s="169"/>
      <c r="U84" s="18">
        <v>45</v>
      </c>
      <c r="W84" s="167">
        <f t="shared" si="44"/>
        <v>0</v>
      </c>
      <c r="X84" s="167">
        <f t="shared" si="45"/>
        <v>0</v>
      </c>
      <c r="Y84" s="167">
        <f t="shared" si="46"/>
        <v>0</v>
      </c>
      <c r="Z84" s="167">
        <f t="shared" si="47"/>
        <v>0</v>
      </c>
      <c r="AA84" s="167">
        <f t="shared" si="48"/>
        <v>0</v>
      </c>
    </row>
    <row r="85" spans="1:27" s="18" customFormat="1" ht="12" x14ac:dyDescent="0.2">
      <c r="A85" s="161"/>
      <c r="B85" s="162" t="str">
        <f t="shared" ref="B85:F85" si="66">IF(B$34="","",IF($G84="nee",B$39+7*$U85,""))</f>
        <v/>
      </c>
      <c r="C85" s="162" t="str">
        <f t="shared" si="66"/>
        <v/>
      </c>
      <c r="D85" s="162" t="str">
        <f t="shared" si="66"/>
        <v/>
      </c>
      <c r="E85" s="162" t="str">
        <f t="shared" si="66"/>
        <v/>
      </c>
      <c r="F85" s="162" t="str">
        <f t="shared" si="66"/>
        <v/>
      </c>
      <c r="G85" s="163" t="str">
        <f t="shared" si="8"/>
        <v>n.v.t.</v>
      </c>
      <c r="H85" s="164">
        <f t="shared" si="62"/>
        <v>0</v>
      </c>
      <c r="I85" s="164">
        <f t="shared" si="50"/>
        <v>0</v>
      </c>
      <c r="J85" s="164">
        <f t="shared" si="63"/>
        <v>415</v>
      </c>
      <c r="K85" s="168" t="str">
        <f t="shared" si="57"/>
        <v/>
      </c>
      <c r="L85" s="169"/>
      <c r="M85" s="169"/>
      <c r="N85" s="169"/>
      <c r="O85" s="169"/>
      <c r="P85" s="169"/>
      <c r="Q85" s="169"/>
      <c r="R85" s="169"/>
      <c r="S85" s="169"/>
      <c r="T85" s="169"/>
      <c r="U85" s="18">
        <v>46</v>
      </c>
      <c r="W85" s="167">
        <f t="shared" si="44"/>
        <v>0</v>
      </c>
      <c r="X85" s="167">
        <f t="shared" si="45"/>
        <v>0</v>
      </c>
      <c r="Y85" s="167">
        <f t="shared" si="46"/>
        <v>0</v>
      </c>
      <c r="Z85" s="167">
        <f t="shared" si="47"/>
        <v>0</v>
      </c>
      <c r="AA85" s="167">
        <f t="shared" si="48"/>
        <v>0</v>
      </c>
    </row>
    <row r="86" spans="1:27" s="18" customFormat="1" ht="12" x14ac:dyDescent="0.2">
      <c r="A86" s="161"/>
      <c r="B86" s="162" t="str">
        <f t="shared" ref="B86:F86" si="67">IF(B$34="","",IF($G85="nee",B$39+7*$U86,""))</f>
        <v/>
      </c>
      <c r="C86" s="162" t="str">
        <f t="shared" si="67"/>
        <v/>
      </c>
      <c r="D86" s="162" t="str">
        <f t="shared" si="67"/>
        <v/>
      </c>
      <c r="E86" s="162" t="str">
        <f t="shared" si="67"/>
        <v/>
      </c>
      <c r="F86" s="162" t="str">
        <f t="shared" si="67"/>
        <v/>
      </c>
      <c r="G86" s="163" t="str">
        <f t="shared" si="8"/>
        <v>n.v.t.</v>
      </c>
      <c r="H86" s="164">
        <f t="shared" si="62"/>
        <v>0</v>
      </c>
      <c r="I86" s="164">
        <f t="shared" si="50"/>
        <v>0</v>
      </c>
      <c r="J86" s="164">
        <f t="shared" si="63"/>
        <v>415</v>
      </c>
      <c r="K86" s="168" t="str">
        <f t="shared" si="57"/>
        <v/>
      </c>
      <c r="L86" s="169"/>
      <c r="M86" s="169"/>
      <c r="N86" s="169"/>
      <c r="O86" s="169"/>
      <c r="P86" s="169"/>
      <c r="Q86" s="169"/>
      <c r="R86" s="169"/>
      <c r="S86" s="169"/>
      <c r="T86" s="169"/>
      <c r="U86" s="18">
        <v>47</v>
      </c>
      <c r="W86" s="167">
        <f t="shared" si="44"/>
        <v>0</v>
      </c>
      <c r="X86" s="167">
        <f t="shared" si="45"/>
        <v>0</v>
      </c>
      <c r="Y86" s="167">
        <f t="shared" si="46"/>
        <v>0</v>
      </c>
      <c r="Z86" s="167">
        <f t="shared" si="47"/>
        <v>0</v>
      </c>
      <c r="AA86" s="167">
        <f t="shared" si="48"/>
        <v>0</v>
      </c>
    </row>
    <row r="87" spans="1:27" s="18" customFormat="1" ht="12" x14ac:dyDescent="0.2">
      <c r="A87" s="161"/>
      <c r="B87" s="162" t="str">
        <f t="shared" ref="B87:F87" si="68">IF(B$34="","",IF($G86="nee",B$39+7*$U87,""))</f>
        <v/>
      </c>
      <c r="C87" s="162" t="str">
        <f t="shared" si="68"/>
        <v/>
      </c>
      <c r="D87" s="162" t="str">
        <f t="shared" si="68"/>
        <v/>
      </c>
      <c r="E87" s="162" t="str">
        <f t="shared" si="68"/>
        <v/>
      </c>
      <c r="F87" s="162" t="str">
        <f t="shared" si="68"/>
        <v/>
      </c>
      <c r="G87" s="163" t="str">
        <f t="shared" si="8"/>
        <v>n.v.t.</v>
      </c>
      <c r="H87" s="164">
        <f t="shared" si="62"/>
        <v>0</v>
      </c>
      <c r="I87" s="164">
        <f t="shared" si="50"/>
        <v>0</v>
      </c>
      <c r="J87" s="164">
        <f t="shared" si="63"/>
        <v>415</v>
      </c>
      <c r="K87" s="168" t="str">
        <f t="shared" si="57"/>
        <v/>
      </c>
      <c r="L87" s="169"/>
      <c r="M87" s="169"/>
      <c r="N87" s="169"/>
      <c r="O87" s="169"/>
      <c r="P87" s="169"/>
      <c r="Q87" s="169"/>
      <c r="R87" s="169"/>
      <c r="S87" s="169"/>
      <c r="T87" s="169"/>
      <c r="U87" s="18">
        <v>48</v>
      </c>
      <c r="W87" s="167">
        <f t="shared" si="44"/>
        <v>0</v>
      </c>
      <c r="X87" s="167">
        <f t="shared" si="45"/>
        <v>0</v>
      </c>
      <c r="Y87" s="167">
        <f t="shared" si="46"/>
        <v>0</v>
      </c>
      <c r="Z87" s="167">
        <f t="shared" si="47"/>
        <v>0</v>
      </c>
      <c r="AA87" s="167">
        <f t="shared" si="48"/>
        <v>0</v>
      </c>
    </row>
    <row r="88" spans="1:27" s="18" customFormat="1" ht="12" x14ac:dyDescent="0.2">
      <c r="A88" s="161"/>
      <c r="B88" s="162" t="str">
        <f t="shared" ref="B88:F88" si="69">IF(B$34="","",IF($G87="nee",B$39+7*$U88,""))</f>
        <v/>
      </c>
      <c r="C88" s="162" t="str">
        <f t="shared" si="69"/>
        <v/>
      </c>
      <c r="D88" s="162" t="str">
        <f t="shared" si="69"/>
        <v/>
      </c>
      <c r="E88" s="162" t="str">
        <f t="shared" si="69"/>
        <v/>
      </c>
      <c r="F88" s="162" t="str">
        <f t="shared" si="69"/>
        <v/>
      </c>
      <c r="G88" s="163" t="str">
        <f t="shared" si="8"/>
        <v>n.v.t.</v>
      </c>
      <c r="H88" s="164">
        <f t="shared" si="62"/>
        <v>0</v>
      </c>
      <c r="I88" s="164">
        <f t="shared" si="50"/>
        <v>0</v>
      </c>
      <c r="J88" s="164">
        <f t="shared" si="63"/>
        <v>415</v>
      </c>
      <c r="K88" s="168" t="str">
        <f t="shared" si="57"/>
        <v/>
      </c>
      <c r="L88" s="169"/>
      <c r="M88" s="169"/>
      <c r="N88" s="169"/>
      <c r="O88" s="169"/>
      <c r="P88" s="169"/>
      <c r="Q88" s="169"/>
      <c r="R88" s="169"/>
      <c r="S88" s="169"/>
      <c r="T88" s="169"/>
      <c r="U88" s="18">
        <v>49</v>
      </c>
      <c r="W88" s="167">
        <f t="shared" si="44"/>
        <v>0</v>
      </c>
      <c r="X88" s="167">
        <f t="shared" si="45"/>
        <v>0</v>
      </c>
      <c r="Y88" s="167">
        <f t="shared" si="46"/>
        <v>0</v>
      </c>
      <c r="Z88" s="167">
        <f t="shared" si="47"/>
        <v>0</v>
      </c>
      <c r="AA88" s="167">
        <f t="shared" si="48"/>
        <v>0</v>
      </c>
    </row>
    <row r="89" spans="1:27" s="18" customFormat="1" ht="12" x14ac:dyDescent="0.2">
      <c r="A89" s="161"/>
      <c r="B89" s="162" t="str">
        <f t="shared" ref="B89:F89" si="70">IF(B$34="","",IF($G88="nee",B$39+7*$U89,""))</f>
        <v/>
      </c>
      <c r="C89" s="162" t="str">
        <f t="shared" si="70"/>
        <v/>
      </c>
      <c r="D89" s="162" t="str">
        <f t="shared" si="70"/>
        <v/>
      </c>
      <c r="E89" s="162" t="str">
        <f t="shared" si="70"/>
        <v/>
      </c>
      <c r="F89" s="162" t="str">
        <f t="shared" si="70"/>
        <v/>
      </c>
      <c r="G89" s="163" t="str">
        <f t="shared" si="8"/>
        <v>n.v.t.</v>
      </c>
      <c r="H89" s="164">
        <f t="shared" si="62"/>
        <v>0</v>
      </c>
      <c r="I89" s="164">
        <f t="shared" si="50"/>
        <v>0</v>
      </c>
      <c r="J89" s="164">
        <f t="shared" si="63"/>
        <v>415</v>
      </c>
      <c r="K89" s="168" t="str">
        <f t="shared" si="57"/>
        <v/>
      </c>
      <c r="L89" s="169"/>
      <c r="M89" s="169"/>
      <c r="N89" s="169"/>
      <c r="O89" s="169"/>
      <c r="P89" s="169"/>
      <c r="Q89" s="169"/>
      <c r="R89" s="169"/>
      <c r="S89" s="169"/>
      <c r="T89" s="169"/>
      <c r="U89" s="18">
        <v>50</v>
      </c>
      <c r="W89" s="167">
        <f t="shared" si="44"/>
        <v>0</v>
      </c>
      <c r="X89" s="167">
        <f t="shared" si="45"/>
        <v>0</v>
      </c>
      <c r="Y89" s="167">
        <f t="shared" si="46"/>
        <v>0</v>
      </c>
      <c r="Z89" s="167">
        <f t="shared" si="47"/>
        <v>0</v>
      </c>
      <c r="AA89" s="167">
        <f t="shared" si="48"/>
        <v>0</v>
      </c>
    </row>
    <row r="90" spans="1:27" s="18" customFormat="1" ht="12" x14ac:dyDescent="0.2">
      <c r="A90" s="161"/>
      <c r="B90" s="162" t="str">
        <f t="shared" ref="B90:F90" si="71">IF(B$34="","",IF($G89="nee",B$39+7*$U90,""))</f>
        <v/>
      </c>
      <c r="C90" s="162" t="str">
        <f t="shared" si="71"/>
        <v/>
      </c>
      <c r="D90" s="162" t="str">
        <f t="shared" si="71"/>
        <v/>
      </c>
      <c r="E90" s="162" t="str">
        <f t="shared" si="71"/>
        <v/>
      </c>
      <c r="F90" s="162" t="str">
        <f t="shared" si="71"/>
        <v/>
      </c>
      <c r="G90" s="163" t="str">
        <f t="shared" si="8"/>
        <v>n.v.t.</v>
      </c>
      <c r="H90" s="164">
        <f t="shared" si="62"/>
        <v>0</v>
      </c>
      <c r="I90" s="164">
        <f t="shared" si="50"/>
        <v>0</v>
      </c>
      <c r="J90" s="164">
        <f t="shared" si="63"/>
        <v>415</v>
      </c>
      <c r="K90" s="168" t="str">
        <f t="shared" si="57"/>
        <v/>
      </c>
      <c r="L90" s="169"/>
      <c r="M90" s="169"/>
      <c r="N90" s="169"/>
      <c r="O90" s="169"/>
      <c r="P90" s="169"/>
      <c r="Q90" s="169"/>
      <c r="R90" s="169"/>
      <c r="S90" s="169"/>
      <c r="T90" s="169"/>
      <c r="U90" s="18">
        <v>51</v>
      </c>
      <c r="W90" s="167">
        <f t="shared" si="44"/>
        <v>0</v>
      </c>
      <c r="X90" s="167">
        <f t="shared" si="45"/>
        <v>0</v>
      </c>
      <c r="Y90" s="167">
        <f t="shared" si="46"/>
        <v>0</v>
      </c>
      <c r="Z90" s="167">
        <f t="shared" si="47"/>
        <v>0</v>
      </c>
      <c r="AA90" s="167">
        <f t="shared" si="48"/>
        <v>0</v>
      </c>
    </row>
    <row r="91" spans="1:27" s="18" customFormat="1" ht="12" x14ac:dyDescent="0.2">
      <c r="A91" s="161"/>
      <c r="B91" s="162" t="str">
        <f t="shared" ref="B91:F91" si="72">IF(B$34="","",IF($G90="nee",B$39+7*$U91,""))</f>
        <v/>
      </c>
      <c r="C91" s="162" t="str">
        <f t="shared" si="72"/>
        <v/>
      </c>
      <c r="D91" s="162" t="str">
        <f t="shared" si="72"/>
        <v/>
      </c>
      <c r="E91" s="162" t="str">
        <f t="shared" si="72"/>
        <v/>
      </c>
      <c r="F91" s="162" t="str">
        <f t="shared" si="72"/>
        <v/>
      </c>
      <c r="G91" s="163" t="str">
        <f t="shared" si="8"/>
        <v>n.v.t.</v>
      </c>
      <c r="H91" s="164">
        <f t="shared" si="62"/>
        <v>0</v>
      </c>
      <c r="I91" s="164">
        <f t="shared" si="50"/>
        <v>0</v>
      </c>
      <c r="J91" s="164">
        <f t="shared" si="63"/>
        <v>415</v>
      </c>
      <c r="K91" s="168" t="str">
        <f t="shared" si="57"/>
        <v/>
      </c>
      <c r="L91" s="169"/>
      <c r="M91" s="169"/>
      <c r="N91" s="169"/>
      <c r="O91" s="169"/>
      <c r="P91" s="169"/>
      <c r="Q91" s="169"/>
      <c r="R91" s="169"/>
      <c r="S91" s="169"/>
      <c r="T91" s="169"/>
      <c r="U91" s="18">
        <v>52</v>
      </c>
      <c r="W91" s="167">
        <f t="shared" si="44"/>
        <v>0</v>
      </c>
      <c r="X91" s="167">
        <f t="shared" si="45"/>
        <v>0</v>
      </c>
      <c r="Y91" s="167">
        <f t="shared" si="46"/>
        <v>0</v>
      </c>
      <c r="Z91" s="167">
        <f t="shared" si="47"/>
        <v>0</v>
      </c>
      <c r="AA91" s="167">
        <f t="shared" si="48"/>
        <v>0</v>
      </c>
    </row>
    <row r="92" spans="1:27" s="18" customFormat="1" ht="12" x14ac:dyDescent="0.2">
      <c r="A92" s="161"/>
      <c r="B92" s="162" t="str">
        <f t="shared" ref="B92:F92" si="73">IF(B$34="","",IF($G91="nee",B$39+7*$U92,""))</f>
        <v/>
      </c>
      <c r="C92" s="162" t="str">
        <f t="shared" si="73"/>
        <v/>
      </c>
      <c r="D92" s="162" t="str">
        <f t="shared" si="73"/>
        <v/>
      </c>
      <c r="E92" s="162" t="str">
        <f t="shared" si="73"/>
        <v/>
      </c>
      <c r="F92" s="162" t="str">
        <f t="shared" si="73"/>
        <v/>
      </c>
      <c r="G92" s="163" t="str">
        <f t="shared" si="8"/>
        <v>n.v.t.</v>
      </c>
      <c r="H92" s="164">
        <f t="shared" si="62"/>
        <v>0</v>
      </c>
      <c r="I92" s="164">
        <f t="shared" si="50"/>
        <v>0</v>
      </c>
      <c r="J92" s="164">
        <f t="shared" si="63"/>
        <v>415</v>
      </c>
      <c r="K92" s="168" t="str">
        <f t="shared" si="57"/>
        <v/>
      </c>
      <c r="L92" s="169"/>
      <c r="M92" s="169"/>
      <c r="N92" s="169"/>
      <c r="O92" s="169"/>
      <c r="P92" s="169"/>
      <c r="Q92" s="169"/>
      <c r="R92" s="169"/>
      <c r="S92" s="169"/>
      <c r="T92" s="169"/>
      <c r="U92" s="18">
        <v>53</v>
      </c>
      <c r="W92" s="167">
        <f t="shared" si="44"/>
        <v>0</v>
      </c>
      <c r="X92" s="167">
        <f t="shared" si="45"/>
        <v>0</v>
      </c>
      <c r="Y92" s="167">
        <f t="shared" si="46"/>
        <v>0</v>
      </c>
      <c r="Z92" s="167">
        <f t="shared" si="47"/>
        <v>0</v>
      </c>
      <c r="AA92" s="167">
        <f t="shared" si="48"/>
        <v>0</v>
      </c>
    </row>
    <row r="93" spans="1:27" s="18" customFormat="1" ht="12" x14ac:dyDescent="0.2">
      <c r="A93" s="161"/>
      <c r="B93" s="162" t="str">
        <f t="shared" ref="B93:F93" si="74">IF(B$34="","",IF($G92="nee",B$39+7*$U93,""))</f>
        <v/>
      </c>
      <c r="C93" s="162" t="str">
        <f t="shared" si="74"/>
        <v/>
      </c>
      <c r="D93" s="162" t="str">
        <f t="shared" si="74"/>
        <v/>
      </c>
      <c r="E93" s="162" t="str">
        <f t="shared" si="74"/>
        <v/>
      </c>
      <c r="F93" s="162" t="str">
        <f t="shared" si="74"/>
        <v/>
      </c>
      <c r="G93" s="163" t="str">
        <f t="shared" si="8"/>
        <v>n.v.t.</v>
      </c>
      <c r="H93" s="164">
        <f t="shared" si="62"/>
        <v>0</v>
      </c>
      <c r="I93" s="164">
        <f t="shared" si="50"/>
        <v>0</v>
      </c>
      <c r="J93" s="164">
        <f t="shared" si="63"/>
        <v>415</v>
      </c>
      <c r="K93" s="168" t="str">
        <f t="shared" si="57"/>
        <v/>
      </c>
      <c r="L93" s="169"/>
      <c r="M93" s="169"/>
      <c r="N93" s="169"/>
      <c r="O93" s="169"/>
      <c r="P93" s="169"/>
      <c r="Q93" s="169"/>
      <c r="R93" s="169"/>
      <c r="S93" s="169"/>
      <c r="T93" s="169"/>
      <c r="U93" s="18">
        <v>54</v>
      </c>
      <c r="W93" s="167">
        <f t="shared" si="44"/>
        <v>0</v>
      </c>
      <c r="X93" s="167">
        <f t="shared" si="45"/>
        <v>0</v>
      </c>
      <c r="Y93" s="167">
        <f t="shared" si="46"/>
        <v>0</v>
      </c>
      <c r="Z93" s="167">
        <f t="shared" si="47"/>
        <v>0</v>
      </c>
      <c r="AA93" s="167">
        <f t="shared" si="48"/>
        <v>0</v>
      </c>
    </row>
    <row r="94" spans="1:27" s="18" customFormat="1" ht="12" x14ac:dyDescent="0.2">
      <c r="A94" s="161"/>
      <c r="B94" s="162" t="str">
        <f t="shared" ref="B94:F94" si="75">IF(B$34="","",IF($G93="nee",B$39+7*$U94,""))</f>
        <v/>
      </c>
      <c r="C94" s="162" t="str">
        <f t="shared" si="75"/>
        <v/>
      </c>
      <c r="D94" s="162" t="str">
        <f t="shared" si="75"/>
        <v/>
      </c>
      <c r="E94" s="162" t="str">
        <f t="shared" si="75"/>
        <v/>
      </c>
      <c r="F94" s="162" t="str">
        <f t="shared" si="75"/>
        <v/>
      </c>
      <c r="G94" s="163" t="str">
        <f t="shared" si="8"/>
        <v>n.v.t.</v>
      </c>
      <c r="H94" s="164">
        <f t="shared" si="62"/>
        <v>0</v>
      </c>
      <c r="I94" s="164">
        <f t="shared" si="50"/>
        <v>0</v>
      </c>
      <c r="J94" s="164">
        <f t="shared" si="63"/>
        <v>415</v>
      </c>
      <c r="K94" s="168" t="str">
        <f t="shared" si="57"/>
        <v/>
      </c>
      <c r="L94" s="169"/>
      <c r="M94" s="169"/>
      <c r="N94" s="169"/>
      <c r="O94" s="169"/>
      <c r="P94" s="169"/>
      <c r="Q94" s="169"/>
      <c r="R94" s="169"/>
      <c r="S94" s="169"/>
      <c r="T94" s="169"/>
      <c r="U94" s="18">
        <v>55</v>
      </c>
      <c r="W94" s="167">
        <f t="shared" si="44"/>
        <v>0</v>
      </c>
      <c r="X94" s="167">
        <f t="shared" si="45"/>
        <v>0</v>
      </c>
      <c r="Y94" s="167">
        <f t="shared" si="46"/>
        <v>0</v>
      </c>
      <c r="Z94" s="167">
        <f t="shared" si="47"/>
        <v>0</v>
      </c>
      <c r="AA94" s="167">
        <f t="shared" si="48"/>
        <v>0</v>
      </c>
    </row>
    <row r="95" spans="1:27" s="18" customFormat="1" ht="12" x14ac:dyDescent="0.2">
      <c r="A95" s="161"/>
      <c r="B95" s="162" t="str">
        <f t="shared" ref="B95:F95" si="76">IF(B$34="","",IF($G94="nee",B$39+7*$U95,""))</f>
        <v/>
      </c>
      <c r="C95" s="162" t="str">
        <f t="shared" si="76"/>
        <v/>
      </c>
      <c r="D95" s="162" t="str">
        <f t="shared" si="76"/>
        <v/>
      </c>
      <c r="E95" s="162" t="str">
        <f t="shared" si="76"/>
        <v/>
      </c>
      <c r="F95" s="162" t="str">
        <f t="shared" si="76"/>
        <v/>
      </c>
      <c r="G95" s="163" t="str">
        <f t="shared" si="8"/>
        <v>n.v.t.</v>
      </c>
      <c r="H95" s="164">
        <f t="shared" si="62"/>
        <v>0</v>
      </c>
      <c r="I95" s="164">
        <f t="shared" si="50"/>
        <v>0</v>
      </c>
      <c r="J95" s="164">
        <f t="shared" si="63"/>
        <v>415</v>
      </c>
      <c r="K95" s="168" t="str">
        <f t="shared" si="57"/>
        <v/>
      </c>
      <c r="L95" s="169"/>
      <c r="M95" s="169"/>
      <c r="N95" s="169"/>
      <c r="O95" s="169"/>
      <c r="P95" s="169"/>
      <c r="Q95" s="169"/>
      <c r="R95" s="169"/>
      <c r="S95" s="169"/>
      <c r="T95" s="169"/>
      <c r="U95" s="18">
        <v>56</v>
      </c>
      <c r="W95" s="167">
        <f t="shared" si="44"/>
        <v>0</v>
      </c>
      <c r="X95" s="167">
        <f t="shared" si="45"/>
        <v>0</v>
      </c>
      <c r="Y95" s="167">
        <f t="shared" si="46"/>
        <v>0</v>
      </c>
      <c r="Z95" s="167">
        <f t="shared" si="47"/>
        <v>0</v>
      </c>
      <c r="AA95" s="167">
        <f t="shared" si="48"/>
        <v>0</v>
      </c>
    </row>
    <row r="96" spans="1:27" s="18" customFormat="1" ht="12" x14ac:dyDescent="0.2">
      <c r="A96" s="161"/>
      <c r="B96" s="162" t="str">
        <f t="shared" ref="B96:F96" si="77">IF(B$34="","",IF($G95="nee",B$39+7*$U96,""))</f>
        <v/>
      </c>
      <c r="C96" s="162" t="str">
        <f t="shared" si="77"/>
        <v/>
      </c>
      <c r="D96" s="162" t="str">
        <f t="shared" si="77"/>
        <v/>
      </c>
      <c r="E96" s="162" t="str">
        <f t="shared" si="77"/>
        <v/>
      </c>
      <c r="F96" s="162" t="str">
        <f t="shared" si="77"/>
        <v/>
      </c>
      <c r="G96" s="163" t="str">
        <f t="shared" si="8"/>
        <v>n.v.t.</v>
      </c>
      <c r="H96" s="164">
        <f t="shared" si="62"/>
        <v>0</v>
      </c>
      <c r="I96" s="164">
        <f t="shared" si="50"/>
        <v>0</v>
      </c>
      <c r="J96" s="164">
        <f t="shared" si="63"/>
        <v>415</v>
      </c>
      <c r="K96" s="168" t="str">
        <f t="shared" si="57"/>
        <v/>
      </c>
      <c r="L96" s="169"/>
      <c r="M96" s="169"/>
      <c r="N96" s="169"/>
      <c r="O96" s="169"/>
      <c r="P96" s="169"/>
      <c r="Q96" s="169"/>
      <c r="R96" s="169"/>
      <c r="S96" s="169"/>
      <c r="T96" s="169"/>
      <c r="U96" s="18">
        <v>57</v>
      </c>
      <c r="W96" s="167">
        <f t="shared" si="44"/>
        <v>0</v>
      </c>
      <c r="X96" s="167">
        <f t="shared" si="45"/>
        <v>0</v>
      </c>
      <c r="Y96" s="167">
        <f t="shared" si="46"/>
        <v>0</v>
      </c>
      <c r="Z96" s="167">
        <f t="shared" si="47"/>
        <v>0</v>
      </c>
      <c r="AA96" s="167">
        <f t="shared" si="48"/>
        <v>0</v>
      </c>
    </row>
    <row r="97" spans="1:28" s="18" customFormat="1" ht="12" x14ac:dyDescent="0.2">
      <c r="A97" s="161"/>
      <c r="B97" s="162" t="str">
        <f t="shared" ref="B97:F97" si="78">IF(B$34="","",IF($G96="nee",B$39+7*$U97,""))</f>
        <v/>
      </c>
      <c r="C97" s="162" t="str">
        <f t="shared" si="78"/>
        <v/>
      </c>
      <c r="D97" s="162" t="str">
        <f t="shared" si="78"/>
        <v/>
      </c>
      <c r="E97" s="162" t="str">
        <f t="shared" si="78"/>
        <v/>
      </c>
      <c r="F97" s="162" t="str">
        <f t="shared" si="78"/>
        <v/>
      </c>
      <c r="G97" s="163" t="str">
        <f t="shared" si="8"/>
        <v>n.v.t.</v>
      </c>
      <c r="H97" s="164">
        <f t="shared" si="62"/>
        <v>0</v>
      </c>
      <c r="I97" s="164">
        <f t="shared" si="50"/>
        <v>0</v>
      </c>
      <c r="J97" s="164">
        <f t="shared" si="63"/>
        <v>415</v>
      </c>
      <c r="K97" s="168" t="str">
        <f t="shared" si="57"/>
        <v/>
      </c>
      <c r="L97" s="169"/>
      <c r="M97" s="169"/>
      <c r="N97" s="169"/>
      <c r="O97" s="169"/>
      <c r="P97" s="169"/>
      <c r="Q97" s="169"/>
      <c r="R97" s="169"/>
      <c r="S97" s="169"/>
      <c r="T97" s="169"/>
      <c r="U97" s="18">
        <v>58</v>
      </c>
      <c r="W97" s="167">
        <f t="shared" si="44"/>
        <v>0</v>
      </c>
      <c r="X97" s="167">
        <f t="shared" si="45"/>
        <v>0</v>
      </c>
      <c r="Y97" s="167">
        <f t="shared" si="46"/>
        <v>0</v>
      </c>
      <c r="Z97" s="167">
        <f t="shared" si="47"/>
        <v>0</v>
      </c>
      <c r="AA97" s="167">
        <f t="shared" si="48"/>
        <v>0</v>
      </c>
    </row>
    <row r="98" spans="1:28" s="18" customFormat="1" ht="12" x14ac:dyDescent="0.2">
      <c r="A98" s="161"/>
      <c r="B98" s="162" t="str">
        <f t="shared" ref="B98:F98" si="79">IF(B$34="","",IF($G97="nee",B$39+7*$U98,""))</f>
        <v/>
      </c>
      <c r="C98" s="162" t="str">
        <f t="shared" si="79"/>
        <v/>
      </c>
      <c r="D98" s="162" t="str">
        <f t="shared" si="79"/>
        <v/>
      </c>
      <c r="E98" s="162" t="str">
        <f t="shared" si="79"/>
        <v/>
      </c>
      <c r="F98" s="162" t="str">
        <f t="shared" si="79"/>
        <v/>
      </c>
      <c r="G98" s="163" t="str">
        <f t="shared" si="8"/>
        <v>n.v.t.</v>
      </c>
      <c r="H98" s="164">
        <f t="shared" si="62"/>
        <v>0</v>
      </c>
      <c r="I98" s="164">
        <f t="shared" si="50"/>
        <v>0</v>
      </c>
      <c r="J98" s="164">
        <f t="shared" si="63"/>
        <v>415</v>
      </c>
      <c r="K98" s="168" t="str">
        <f t="shared" si="57"/>
        <v/>
      </c>
      <c r="L98" s="169"/>
      <c r="M98" s="169"/>
      <c r="N98" s="169"/>
      <c r="O98" s="169"/>
      <c r="P98" s="169"/>
      <c r="Q98" s="169"/>
      <c r="R98" s="169"/>
      <c r="S98" s="169"/>
      <c r="T98" s="169"/>
      <c r="U98" s="18">
        <v>59</v>
      </c>
      <c r="W98" s="167">
        <f t="shared" si="44"/>
        <v>0</v>
      </c>
      <c r="X98" s="167">
        <f t="shared" si="45"/>
        <v>0</v>
      </c>
      <c r="Y98" s="167">
        <f t="shared" si="46"/>
        <v>0</v>
      </c>
      <c r="Z98" s="167">
        <f t="shared" si="47"/>
        <v>0</v>
      </c>
      <c r="AA98" s="167">
        <f t="shared" si="48"/>
        <v>0</v>
      </c>
    </row>
    <row r="99" spans="1:28" s="18" customFormat="1" ht="12" x14ac:dyDescent="0.2">
      <c r="A99" s="161"/>
      <c r="B99" s="162" t="str">
        <f t="shared" ref="B99:F99" si="80">IF(B$34="","",IF($G98="nee",B$39+7*$U99,""))</f>
        <v/>
      </c>
      <c r="C99" s="162" t="str">
        <f t="shared" si="80"/>
        <v/>
      </c>
      <c r="D99" s="162" t="str">
        <f t="shared" si="80"/>
        <v/>
      </c>
      <c r="E99" s="162" t="str">
        <f t="shared" si="80"/>
        <v/>
      </c>
      <c r="F99" s="162" t="str">
        <f t="shared" si="80"/>
        <v/>
      </c>
      <c r="G99" s="163" t="str">
        <f t="shared" si="8"/>
        <v>n.v.t.</v>
      </c>
      <c r="H99" s="164">
        <f t="shared" si="62"/>
        <v>0</v>
      </c>
      <c r="I99" s="164">
        <f t="shared" si="50"/>
        <v>0</v>
      </c>
      <c r="J99" s="164">
        <f t="shared" si="63"/>
        <v>415</v>
      </c>
      <c r="K99" s="168" t="str">
        <f t="shared" si="57"/>
        <v/>
      </c>
      <c r="L99" s="169"/>
      <c r="M99" s="169"/>
      <c r="N99" s="169"/>
      <c r="O99" s="169"/>
      <c r="P99" s="169"/>
      <c r="Q99" s="169"/>
      <c r="R99" s="169"/>
      <c r="S99" s="169"/>
      <c r="T99" s="169"/>
      <c r="U99" s="18">
        <v>60</v>
      </c>
      <c r="W99" s="167">
        <f t="shared" si="44"/>
        <v>0</v>
      </c>
      <c r="X99" s="167">
        <f t="shared" si="45"/>
        <v>0</v>
      </c>
      <c r="Y99" s="167">
        <f t="shared" si="46"/>
        <v>0</v>
      </c>
      <c r="Z99" s="167">
        <f t="shared" si="47"/>
        <v>0</v>
      </c>
      <c r="AA99" s="167">
        <f t="shared" si="48"/>
        <v>0</v>
      </c>
    </row>
    <row r="100" spans="1:28" s="18" customFormat="1" ht="12" x14ac:dyDescent="0.2">
      <c r="A100" s="161"/>
      <c r="B100" s="162" t="str">
        <f t="shared" ref="B100:F100" si="81">IF(B$34="","",IF($G99="nee",B$39+7*$U100,""))</f>
        <v/>
      </c>
      <c r="C100" s="162" t="str">
        <f t="shared" si="81"/>
        <v/>
      </c>
      <c r="D100" s="162" t="str">
        <f t="shared" si="81"/>
        <v/>
      </c>
      <c r="E100" s="162" t="str">
        <f t="shared" si="81"/>
        <v/>
      </c>
      <c r="F100" s="162" t="str">
        <f t="shared" si="81"/>
        <v/>
      </c>
      <c r="G100" s="163" t="str">
        <f t="shared" si="8"/>
        <v>n.v.t.</v>
      </c>
      <c r="H100" s="164">
        <f t="shared" si="62"/>
        <v>0</v>
      </c>
      <c r="I100" s="164">
        <f t="shared" si="50"/>
        <v>0</v>
      </c>
      <c r="J100" s="164">
        <f t="shared" si="63"/>
        <v>415</v>
      </c>
      <c r="K100" s="168" t="str">
        <f t="shared" si="57"/>
        <v/>
      </c>
      <c r="L100" s="169"/>
      <c r="M100" s="169"/>
      <c r="N100" s="169"/>
      <c r="O100" s="169"/>
      <c r="P100" s="169"/>
      <c r="Q100" s="169"/>
      <c r="R100" s="169"/>
      <c r="S100" s="169"/>
      <c r="T100" s="169"/>
      <c r="U100" s="18">
        <v>61</v>
      </c>
      <c r="W100" s="167">
        <f t="shared" si="44"/>
        <v>0</v>
      </c>
      <c r="X100" s="167">
        <f t="shared" si="45"/>
        <v>0</v>
      </c>
      <c r="Y100" s="167">
        <f t="shared" si="46"/>
        <v>0</v>
      </c>
      <c r="Z100" s="167">
        <f t="shared" si="47"/>
        <v>0</v>
      </c>
      <c r="AA100" s="167">
        <f t="shared" si="48"/>
        <v>0</v>
      </c>
    </row>
    <row r="101" spans="1:28" s="18" customFormat="1" ht="12" x14ac:dyDescent="0.2">
      <c r="A101" s="161"/>
      <c r="B101" s="162" t="str">
        <f t="shared" ref="B101:F101" si="82">IF(B$34="","",IF($G100="nee",B$39+7*$U101,""))</f>
        <v/>
      </c>
      <c r="C101" s="162" t="str">
        <f t="shared" si="82"/>
        <v/>
      </c>
      <c r="D101" s="162" t="str">
        <f t="shared" si="82"/>
        <v/>
      </c>
      <c r="E101" s="162" t="str">
        <f t="shared" si="82"/>
        <v/>
      </c>
      <c r="F101" s="162" t="str">
        <f t="shared" si="82"/>
        <v/>
      </c>
      <c r="G101" s="163" t="str">
        <f t="shared" si="8"/>
        <v>n.v.t.</v>
      </c>
      <c r="H101" s="164">
        <f t="shared" si="62"/>
        <v>0</v>
      </c>
      <c r="I101" s="164">
        <f t="shared" si="50"/>
        <v>0</v>
      </c>
      <c r="J101" s="164">
        <f t="shared" si="63"/>
        <v>415</v>
      </c>
      <c r="K101" s="168" t="str">
        <f t="shared" si="57"/>
        <v/>
      </c>
      <c r="L101" s="169"/>
      <c r="M101" s="169"/>
      <c r="N101" s="169"/>
      <c r="O101" s="169"/>
      <c r="P101" s="169"/>
      <c r="Q101" s="169"/>
      <c r="R101" s="169"/>
      <c r="S101" s="169"/>
      <c r="T101" s="169"/>
      <c r="U101" s="18">
        <v>62</v>
      </c>
      <c r="W101" s="167">
        <f t="shared" si="44"/>
        <v>0</v>
      </c>
      <c r="X101" s="167">
        <f t="shared" si="45"/>
        <v>0</v>
      </c>
      <c r="Y101" s="167">
        <f t="shared" si="46"/>
        <v>0</v>
      </c>
      <c r="Z101" s="167">
        <f t="shared" si="47"/>
        <v>0</v>
      </c>
      <c r="AA101" s="167">
        <f t="shared" si="48"/>
        <v>0</v>
      </c>
    </row>
    <row r="102" spans="1:28" s="18" customFormat="1" ht="12" x14ac:dyDescent="0.2">
      <c r="A102" s="161"/>
      <c r="B102" s="162" t="str">
        <f t="shared" ref="B102:F102" si="83">IF(B$34="","",IF($G101="nee",B$39+7*$U102,""))</f>
        <v/>
      </c>
      <c r="C102" s="162" t="str">
        <f t="shared" si="83"/>
        <v/>
      </c>
      <c r="D102" s="162" t="str">
        <f t="shared" si="83"/>
        <v/>
      </c>
      <c r="E102" s="162" t="str">
        <f t="shared" si="83"/>
        <v/>
      </c>
      <c r="F102" s="162" t="str">
        <f t="shared" si="83"/>
        <v/>
      </c>
      <c r="G102" s="163" t="str">
        <f t="shared" si="8"/>
        <v>n.v.t.</v>
      </c>
      <c r="H102" s="164">
        <f t="shared" si="62"/>
        <v>0</v>
      </c>
      <c r="I102" s="164">
        <f t="shared" si="50"/>
        <v>0</v>
      </c>
      <c r="J102" s="164">
        <f t="shared" si="63"/>
        <v>415</v>
      </c>
      <c r="K102" s="168" t="str">
        <f t="shared" si="57"/>
        <v/>
      </c>
      <c r="L102" s="169"/>
      <c r="M102" s="169"/>
      <c r="N102" s="169"/>
      <c r="O102" s="169"/>
      <c r="P102" s="169"/>
      <c r="Q102" s="169"/>
      <c r="R102" s="169"/>
      <c r="S102" s="169"/>
      <c r="T102" s="169"/>
      <c r="U102" s="18">
        <v>63</v>
      </c>
      <c r="W102" s="167">
        <f t="shared" si="44"/>
        <v>0</v>
      </c>
      <c r="X102" s="167">
        <f t="shared" si="45"/>
        <v>0</v>
      </c>
      <c r="Y102" s="167">
        <f t="shared" si="46"/>
        <v>0</v>
      </c>
      <c r="Z102" s="167">
        <f t="shared" si="47"/>
        <v>0</v>
      </c>
      <c r="AA102" s="167">
        <f t="shared" si="48"/>
        <v>0</v>
      </c>
    </row>
    <row r="103" spans="1:28" s="18" customFormat="1" ht="12" x14ac:dyDescent="0.2">
      <c r="A103" s="161"/>
      <c r="B103" s="162" t="str">
        <f t="shared" ref="B103:F103" si="84">IF(B$34="","",IF($G102="nee",B$39+7*$U103,""))</f>
        <v/>
      </c>
      <c r="C103" s="162" t="str">
        <f t="shared" si="84"/>
        <v/>
      </c>
      <c r="D103" s="162" t="str">
        <f t="shared" si="84"/>
        <v/>
      </c>
      <c r="E103" s="162" t="str">
        <f t="shared" si="84"/>
        <v/>
      </c>
      <c r="F103" s="162" t="str">
        <f t="shared" si="84"/>
        <v/>
      </c>
      <c r="G103" s="163" t="str">
        <f t="shared" si="8"/>
        <v>n.v.t.</v>
      </c>
      <c r="H103" s="164">
        <f t="shared" ref="H103:H134" si="85">SUM(W103:AA103)</f>
        <v>0</v>
      </c>
      <c r="I103" s="164">
        <f t="shared" si="50"/>
        <v>0</v>
      </c>
      <c r="J103" s="164">
        <f>$H$31-I103</f>
        <v>415</v>
      </c>
      <c r="K103" s="168" t="str">
        <f t="shared" si="57"/>
        <v/>
      </c>
      <c r="L103" s="169"/>
      <c r="M103" s="169"/>
      <c r="N103" s="169"/>
      <c r="O103" s="169"/>
      <c r="P103" s="169"/>
      <c r="Q103" s="169"/>
      <c r="R103" s="169"/>
      <c r="S103" s="169"/>
      <c r="T103" s="169"/>
      <c r="U103" s="18">
        <v>64</v>
      </c>
      <c r="W103" s="167">
        <f t="shared" ref="W103:W134" si="86">IF(B103&lt;&gt;"",B$34,0)</f>
        <v>0</v>
      </c>
      <c r="X103" s="167">
        <f t="shared" ref="X103:X134" si="87">IF(C103&lt;&gt;"",C$34,0)</f>
        <v>0</v>
      </c>
      <c r="Y103" s="167">
        <f t="shared" ref="Y103:Y134" si="88">IF(D103&lt;&gt;"",D$34,0)</f>
        <v>0</v>
      </c>
      <c r="Z103" s="167">
        <f t="shared" ref="Z103:Z134" si="89">IF(E103&lt;&gt;"",E$34,0)</f>
        <v>0</v>
      </c>
      <c r="AA103" s="167">
        <f t="shared" ref="AA103:AA134" si="90">IF(F103&lt;&gt;"",F$34,0)</f>
        <v>0</v>
      </c>
    </row>
    <row r="104" spans="1:28" s="18" customFormat="1" ht="12" x14ac:dyDescent="0.2">
      <c r="A104" s="161"/>
      <c r="B104" s="162" t="str">
        <f t="shared" ref="B104:F104" si="91">IF(B$34="","",IF($G103="nee",B$39+7*$U104,""))</f>
        <v/>
      </c>
      <c r="C104" s="162" t="str">
        <f t="shared" si="91"/>
        <v/>
      </c>
      <c r="D104" s="162" t="str">
        <f t="shared" si="91"/>
        <v/>
      </c>
      <c r="E104" s="162" t="str">
        <f t="shared" si="91"/>
        <v/>
      </c>
      <c r="F104" s="162" t="str">
        <f t="shared" si="91"/>
        <v/>
      </c>
      <c r="G104" s="163" t="str">
        <f t="shared" si="8"/>
        <v>n.v.t.</v>
      </c>
      <c r="H104" s="164">
        <f t="shared" si="85"/>
        <v>0</v>
      </c>
      <c r="I104" s="164">
        <f t="shared" ref="I104:I135" si="92">I103+H104</f>
        <v>0</v>
      </c>
      <c r="J104" s="164">
        <f>$H$31-I104</f>
        <v>415</v>
      </c>
      <c r="K104" s="168" t="str">
        <f t="shared" si="57"/>
        <v/>
      </c>
      <c r="L104" s="169"/>
      <c r="M104" s="169"/>
      <c r="N104" s="169"/>
      <c r="O104" s="169"/>
      <c r="P104" s="169"/>
      <c r="Q104" s="169"/>
      <c r="R104" s="169"/>
      <c r="S104" s="169"/>
      <c r="T104" s="169"/>
      <c r="U104" s="18">
        <v>65</v>
      </c>
      <c r="W104" s="167">
        <f t="shared" si="86"/>
        <v>0</v>
      </c>
      <c r="X104" s="167">
        <f t="shared" si="87"/>
        <v>0</v>
      </c>
      <c r="Y104" s="167">
        <f t="shared" si="88"/>
        <v>0</v>
      </c>
      <c r="Z104" s="167">
        <f t="shared" si="89"/>
        <v>0</v>
      </c>
      <c r="AA104" s="167">
        <f t="shared" si="90"/>
        <v>0</v>
      </c>
    </row>
    <row r="105" spans="1:28" s="18" customFormat="1" ht="12" x14ac:dyDescent="0.2">
      <c r="A105" s="161"/>
      <c r="B105" s="162" t="str">
        <f t="shared" ref="B105:F105" si="93">IF(B$34="","",IF($G104="nee",B$39+7*$U105,""))</f>
        <v/>
      </c>
      <c r="C105" s="162" t="str">
        <f t="shared" si="93"/>
        <v/>
      </c>
      <c r="D105" s="162" t="str">
        <f t="shared" si="93"/>
        <v/>
      </c>
      <c r="E105" s="162" t="str">
        <f t="shared" si="93"/>
        <v/>
      </c>
      <c r="F105" s="162" t="str">
        <f t="shared" si="93"/>
        <v/>
      </c>
      <c r="G105" s="163" t="str">
        <f t="shared" ref="G105:G142" si="94">IF(G104="nee","nee",IF(G104="ja","n.v.t.",IF(G104="n.v.t.","n.v.t.","")))</f>
        <v>n.v.t.</v>
      </c>
      <c r="H105" s="164">
        <f t="shared" si="85"/>
        <v>0</v>
      </c>
      <c r="I105" s="164">
        <f t="shared" si="92"/>
        <v>0</v>
      </c>
      <c r="J105" s="164">
        <f t="shared" ref="J105:J142" si="95">$H$31-I105</f>
        <v>415</v>
      </c>
      <c r="K105" s="168" t="str">
        <f t="shared" ref="K105:K142" si="96">IF(J105&lt;0,"U neemt te veel uren op","")</f>
        <v/>
      </c>
      <c r="L105" s="169"/>
      <c r="M105" s="169"/>
      <c r="N105" s="169"/>
      <c r="O105" s="169"/>
      <c r="P105" s="169"/>
      <c r="Q105" s="169"/>
      <c r="R105" s="169"/>
      <c r="S105" s="169"/>
      <c r="T105" s="169"/>
      <c r="U105" s="18">
        <v>66</v>
      </c>
      <c r="W105" s="167">
        <f t="shared" si="86"/>
        <v>0</v>
      </c>
      <c r="X105" s="167">
        <f t="shared" si="87"/>
        <v>0</v>
      </c>
      <c r="Y105" s="167">
        <f t="shared" si="88"/>
        <v>0</v>
      </c>
      <c r="Z105" s="167">
        <f t="shared" si="89"/>
        <v>0</v>
      </c>
      <c r="AA105" s="167">
        <f t="shared" si="90"/>
        <v>0</v>
      </c>
    </row>
    <row r="106" spans="1:28" s="18" customFormat="1" ht="12" x14ac:dyDescent="0.2">
      <c r="A106" s="161"/>
      <c r="B106" s="162" t="str">
        <f t="shared" ref="B106:F106" si="97">IF(B$34="","",IF($G105="nee",B$39+7*$U106,""))</f>
        <v/>
      </c>
      <c r="C106" s="162" t="str">
        <f t="shared" si="97"/>
        <v/>
      </c>
      <c r="D106" s="162" t="str">
        <f t="shared" si="97"/>
        <v/>
      </c>
      <c r="E106" s="162" t="str">
        <f t="shared" si="97"/>
        <v/>
      </c>
      <c r="F106" s="162" t="str">
        <f t="shared" si="97"/>
        <v/>
      </c>
      <c r="G106" s="163" t="str">
        <f t="shared" si="94"/>
        <v>n.v.t.</v>
      </c>
      <c r="H106" s="164">
        <f t="shared" si="85"/>
        <v>0</v>
      </c>
      <c r="I106" s="164">
        <f t="shared" si="92"/>
        <v>0</v>
      </c>
      <c r="J106" s="164">
        <f t="shared" si="95"/>
        <v>415</v>
      </c>
      <c r="K106" s="168" t="str">
        <f t="shared" si="96"/>
        <v/>
      </c>
      <c r="L106" s="169"/>
      <c r="M106" s="169"/>
      <c r="N106" s="169"/>
      <c r="O106" s="169"/>
      <c r="P106" s="169"/>
      <c r="Q106" s="169"/>
      <c r="R106" s="169"/>
      <c r="S106" s="169"/>
      <c r="T106" s="169"/>
      <c r="U106" s="18">
        <v>67</v>
      </c>
      <c r="W106" s="167">
        <f t="shared" si="86"/>
        <v>0</v>
      </c>
      <c r="X106" s="167">
        <f t="shared" si="87"/>
        <v>0</v>
      </c>
      <c r="Y106" s="167">
        <f t="shared" si="88"/>
        <v>0</v>
      </c>
      <c r="Z106" s="167">
        <f t="shared" si="89"/>
        <v>0</v>
      </c>
      <c r="AA106" s="167">
        <f t="shared" si="90"/>
        <v>0</v>
      </c>
    </row>
    <row r="107" spans="1:28" s="18" customFormat="1" ht="12" x14ac:dyDescent="0.2">
      <c r="A107" s="161"/>
      <c r="B107" s="162" t="str">
        <f t="shared" ref="B107:F107" si="98">IF(B$34="","",IF($G106="nee",B$39+7*$U107,""))</f>
        <v/>
      </c>
      <c r="C107" s="162" t="str">
        <f t="shared" si="98"/>
        <v/>
      </c>
      <c r="D107" s="162" t="str">
        <f t="shared" si="98"/>
        <v/>
      </c>
      <c r="E107" s="162" t="str">
        <f t="shared" si="98"/>
        <v/>
      </c>
      <c r="F107" s="162" t="str">
        <f t="shared" si="98"/>
        <v/>
      </c>
      <c r="G107" s="163" t="str">
        <f t="shared" si="94"/>
        <v>n.v.t.</v>
      </c>
      <c r="H107" s="164">
        <f t="shared" si="85"/>
        <v>0</v>
      </c>
      <c r="I107" s="164">
        <f t="shared" si="92"/>
        <v>0</v>
      </c>
      <c r="J107" s="164">
        <f t="shared" si="95"/>
        <v>415</v>
      </c>
      <c r="K107" s="168" t="str">
        <f t="shared" si="96"/>
        <v/>
      </c>
      <c r="L107" s="169"/>
      <c r="M107" s="169"/>
      <c r="N107" s="169"/>
      <c r="O107" s="169"/>
      <c r="P107" s="169"/>
      <c r="Q107" s="169"/>
      <c r="R107" s="169"/>
      <c r="S107" s="169"/>
      <c r="T107" s="169"/>
      <c r="U107" s="18">
        <v>68</v>
      </c>
      <c r="W107" s="167">
        <f t="shared" si="86"/>
        <v>0</v>
      </c>
      <c r="X107" s="167">
        <f t="shared" si="87"/>
        <v>0</v>
      </c>
      <c r="Y107" s="167">
        <f t="shared" si="88"/>
        <v>0</v>
      </c>
      <c r="Z107" s="167">
        <f t="shared" si="89"/>
        <v>0</v>
      </c>
      <c r="AA107" s="167">
        <f t="shared" si="90"/>
        <v>0</v>
      </c>
    </row>
    <row r="108" spans="1:28" s="18" customFormat="1" ht="12" x14ac:dyDescent="0.2">
      <c r="A108" s="161"/>
      <c r="B108" s="162" t="str">
        <f t="shared" ref="B108:F108" si="99">IF(B$34="","",IF($G107="nee",B$39+7*$U108,""))</f>
        <v/>
      </c>
      <c r="C108" s="162" t="str">
        <f t="shared" si="99"/>
        <v/>
      </c>
      <c r="D108" s="162" t="str">
        <f t="shared" si="99"/>
        <v/>
      </c>
      <c r="E108" s="162" t="str">
        <f t="shared" si="99"/>
        <v/>
      </c>
      <c r="F108" s="162" t="str">
        <f t="shared" si="99"/>
        <v/>
      </c>
      <c r="G108" s="163" t="str">
        <f t="shared" si="94"/>
        <v>n.v.t.</v>
      </c>
      <c r="H108" s="164">
        <f t="shared" si="85"/>
        <v>0</v>
      </c>
      <c r="I108" s="164">
        <f t="shared" si="92"/>
        <v>0</v>
      </c>
      <c r="J108" s="164">
        <f t="shared" si="95"/>
        <v>415</v>
      </c>
      <c r="K108" s="168" t="str">
        <f t="shared" si="96"/>
        <v/>
      </c>
      <c r="L108" s="169"/>
      <c r="M108" s="169"/>
      <c r="N108" s="169"/>
      <c r="O108" s="169"/>
      <c r="P108" s="169"/>
      <c r="Q108" s="169"/>
      <c r="R108" s="169"/>
      <c r="S108" s="169"/>
      <c r="T108" s="169"/>
      <c r="U108" s="18">
        <v>69</v>
      </c>
      <c r="W108" s="167">
        <f t="shared" si="86"/>
        <v>0</v>
      </c>
      <c r="X108" s="167">
        <f t="shared" si="87"/>
        <v>0</v>
      </c>
      <c r="Y108" s="167">
        <f t="shared" si="88"/>
        <v>0</v>
      </c>
      <c r="Z108" s="167">
        <f t="shared" si="89"/>
        <v>0</v>
      </c>
      <c r="AA108" s="167">
        <f t="shared" si="90"/>
        <v>0</v>
      </c>
    </row>
    <row r="109" spans="1:28" s="18" customFormat="1" ht="12" x14ac:dyDescent="0.2">
      <c r="A109" s="161"/>
      <c r="B109" s="162" t="str">
        <f t="shared" ref="B109:F109" si="100">IF(B$34="","",IF($G108="nee",B$39+7*$U109,""))</f>
        <v/>
      </c>
      <c r="C109" s="162" t="str">
        <f t="shared" si="100"/>
        <v/>
      </c>
      <c r="D109" s="162" t="str">
        <f t="shared" si="100"/>
        <v/>
      </c>
      <c r="E109" s="162" t="str">
        <f t="shared" si="100"/>
        <v/>
      </c>
      <c r="F109" s="162" t="str">
        <f t="shared" si="100"/>
        <v/>
      </c>
      <c r="G109" s="163" t="str">
        <f t="shared" si="94"/>
        <v>n.v.t.</v>
      </c>
      <c r="H109" s="164">
        <f t="shared" si="85"/>
        <v>0</v>
      </c>
      <c r="I109" s="164">
        <f t="shared" si="92"/>
        <v>0</v>
      </c>
      <c r="J109" s="164">
        <f t="shared" si="95"/>
        <v>415</v>
      </c>
      <c r="K109" s="168" t="str">
        <f t="shared" si="96"/>
        <v/>
      </c>
      <c r="L109" s="169"/>
      <c r="M109" s="169"/>
      <c r="N109" s="169"/>
      <c r="O109" s="169"/>
      <c r="P109" s="169"/>
      <c r="Q109" s="169"/>
      <c r="R109" s="169"/>
      <c r="S109" s="169"/>
      <c r="T109" s="169"/>
      <c r="U109" s="18">
        <v>70</v>
      </c>
      <c r="W109" s="167">
        <f t="shared" si="86"/>
        <v>0</v>
      </c>
      <c r="X109" s="167">
        <f t="shared" si="87"/>
        <v>0</v>
      </c>
      <c r="Y109" s="167">
        <f t="shared" si="88"/>
        <v>0</v>
      </c>
      <c r="Z109" s="167">
        <f t="shared" si="89"/>
        <v>0</v>
      </c>
      <c r="AA109" s="167">
        <f t="shared" si="90"/>
        <v>0</v>
      </c>
    </row>
    <row r="110" spans="1:28" s="18" customFormat="1" ht="12" x14ac:dyDescent="0.2">
      <c r="A110" s="161"/>
      <c r="B110" s="162" t="str">
        <f t="shared" ref="B110:F110" si="101">IF(B$34="","",IF($G109="nee",B$39+7*$U110,""))</f>
        <v/>
      </c>
      <c r="C110" s="162" t="str">
        <f t="shared" si="101"/>
        <v/>
      </c>
      <c r="D110" s="162" t="str">
        <f t="shared" si="101"/>
        <v/>
      </c>
      <c r="E110" s="162" t="str">
        <f t="shared" si="101"/>
        <v/>
      </c>
      <c r="F110" s="162" t="str">
        <f t="shared" si="101"/>
        <v/>
      </c>
      <c r="G110" s="163" t="str">
        <f t="shared" si="94"/>
        <v>n.v.t.</v>
      </c>
      <c r="H110" s="164">
        <f t="shared" si="85"/>
        <v>0</v>
      </c>
      <c r="I110" s="164">
        <f t="shared" si="92"/>
        <v>0</v>
      </c>
      <c r="J110" s="164">
        <f t="shared" si="95"/>
        <v>415</v>
      </c>
      <c r="K110" s="168" t="str">
        <f t="shared" si="96"/>
        <v/>
      </c>
      <c r="L110" s="169"/>
      <c r="M110" s="169"/>
      <c r="N110" s="169"/>
      <c r="O110" s="169"/>
      <c r="P110" s="169"/>
      <c r="Q110" s="169"/>
      <c r="R110" s="169"/>
      <c r="S110" s="169"/>
      <c r="T110" s="169"/>
      <c r="U110" s="18">
        <v>71</v>
      </c>
      <c r="W110" s="167">
        <f t="shared" si="86"/>
        <v>0</v>
      </c>
      <c r="X110" s="167">
        <f t="shared" si="87"/>
        <v>0</v>
      </c>
      <c r="Y110" s="167">
        <f t="shared" si="88"/>
        <v>0</v>
      </c>
      <c r="Z110" s="167">
        <f t="shared" si="89"/>
        <v>0</v>
      </c>
      <c r="AA110" s="167">
        <f t="shared" si="90"/>
        <v>0</v>
      </c>
      <c r="AB110" s="170" t="s">
        <v>99</v>
      </c>
    </row>
    <row r="111" spans="1:28" s="18" customFormat="1" ht="12" x14ac:dyDescent="0.2">
      <c r="A111" s="161"/>
      <c r="B111" s="162" t="str">
        <f t="shared" ref="B111:F111" si="102">IF(B$34="","",IF($G110="nee",B$39+7*$U111,""))</f>
        <v/>
      </c>
      <c r="C111" s="162" t="str">
        <f t="shared" si="102"/>
        <v/>
      </c>
      <c r="D111" s="162" t="str">
        <f t="shared" si="102"/>
        <v/>
      </c>
      <c r="E111" s="162" t="str">
        <f t="shared" si="102"/>
        <v/>
      </c>
      <c r="F111" s="162" t="str">
        <f t="shared" si="102"/>
        <v/>
      </c>
      <c r="G111" s="163" t="str">
        <f t="shared" si="94"/>
        <v>n.v.t.</v>
      </c>
      <c r="H111" s="164">
        <f t="shared" si="85"/>
        <v>0</v>
      </c>
      <c r="I111" s="164">
        <f t="shared" si="92"/>
        <v>0</v>
      </c>
      <c r="J111" s="164">
        <f t="shared" si="95"/>
        <v>415</v>
      </c>
      <c r="K111" s="168" t="str">
        <f t="shared" si="96"/>
        <v/>
      </c>
      <c r="L111" s="169"/>
      <c r="M111" s="169"/>
      <c r="N111" s="169"/>
      <c r="O111" s="169"/>
      <c r="P111" s="169"/>
      <c r="Q111" s="169"/>
      <c r="R111" s="169"/>
      <c r="S111" s="169"/>
      <c r="T111" s="169"/>
      <c r="U111" s="18">
        <v>72</v>
      </c>
      <c r="W111" s="167">
        <f t="shared" si="86"/>
        <v>0</v>
      </c>
      <c r="X111" s="167">
        <f t="shared" si="87"/>
        <v>0</v>
      </c>
      <c r="Y111" s="167">
        <f t="shared" si="88"/>
        <v>0</v>
      </c>
      <c r="Z111" s="167">
        <f t="shared" si="89"/>
        <v>0</v>
      </c>
      <c r="AA111" s="167">
        <f t="shared" si="90"/>
        <v>0</v>
      </c>
      <c r="AB111" s="171"/>
    </row>
    <row r="112" spans="1:28" s="18" customFormat="1" ht="12" x14ac:dyDescent="0.2">
      <c r="A112" s="161"/>
      <c r="B112" s="162" t="str">
        <f t="shared" ref="B112:F112" si="103">IF(B$34="","",IF($G111="nee",B$39+7*$U112,""))</f>
        <v/>
      </c>
      <c r="C112" s="162" t="str">
        <f t="shared" si="103"/>
        <v/>
      </c>
      <c r="D112" s="162" t="str">
        <f t="shared" si="103"/>
        <v/>
      </c>
      <c r="E112" s="162" t="str">
        <f t="shared" si="103"/>
        <v/>
      </c>
      <c r="F112" s="162" t="str">
        <f t="shared" si="103"/>
        <v/>
      </c>
      <c r="G112" s="163" t="str">
        <f t="shared" si="94"/>
        <v>n.v.t.</v>
      </c>
      <c r="H112" s="164">
        <f t="shared" si="85"/>
        <v>0</v>
      </c>
      <c r="I112" s="164">
        <f t="shared" si="92"/>
        <v>0</v>
      </c>
      <c r="J112" s="164">
        <f t="shared" si="95"/>
        <v>415</v>
      </c>
      <c r="K112" s="168" t="str">
        <f t="shared" si="96"/>
        <v/>
      </c>
      <c r="L112" s="169"/>
      <c r="M112" s="169"/>
      <c r="N112" s="169"/>
      <c r="O112" s="169"/>
      <c r="P112" s="169"/>
      <c r="Q112" s="169"/>
      <c r="R112" s="169"/>
      <c r="S112" s="169"/>
      <c r="T112" s="169"/>
      <c r="U112" s="18">
        <v>73</v>
      </c>
      <c r="W112" s="167">
        <f t="shared" si="86"/>
        <v>0</v>
      </c>
      <c r="X112" s="167">
        <f t="shared" si="87"/>
        <v>0</v>
      </c>
      <c r="Y112" s="167">
        <f t="shared" si="88"/>
        <v>0</v>
      </c>
      <c r="Z112" s="167">
        <f t="shared" si="89"/>
        <v>0</v>
      </c>
      <c r="AA112" s="167">
        <f t="shared" si="90"/>
        <v>0</v>
      </c>
      <c r="AB112" s="172">
        <f>AA111+AA112</f>
        <v>0</v>
      </c>
    </row>
    <row r="113" spans="1:27" s="18" customFormat="1" ht="12" x14ac:dyDescent="0.2">
      <c r="A113" s="161"/>
      <c r="B113" s="162" t="str">
        <f t="shared" ref="B113:F113" si="104">IF(B$34="","",IF($G112="nee",B$39+7*$U113,""))</f>
        <v/>
      </c>
      <c r="C113" s="162" t="str">
        <f t="shared" si="104"/>
        <v/>
      </c>
      <c r="D113" s="162" t="str">
        <f t="shared" si="104"/>
        <v/>
      </c>
      <c r="E113" s="162" t="str">
        <f t="shared" si="104"/>
        <v/>
      </c>
      <c r="F113" s="162" t="str">
        <f t="shared" si="104"/>
        <v/>
      </c>
      <c r="G113" s="163" t="str">
        <f t="shared" si="94"/>
        <v>n.v.t.</v>
      </c>
      <c r="H113" s="164">
        <f t="shared" si="85"/>
        <v>0</v>
      </c>
      <c r="I113" s="164">
        <f t="shared" si="92"/>
        <v>0</v>
      </c>
      <c r="J113" s="164">
        <f t="shared" si="95"/>
        <v>415</v>
      </c>
      <c r="K113" s="168" t="str">
        <f t="shared" si="96"/>
        <v/>
      </c>
      <c r="L113" s="169"/>
      <c r="M113" s="169"/>
      <c r="N113" s="169"/>
      <c r="O113" s="169"/>
      <c r="P113" s="169"/>
      <c r="Q113" s="169"/>
      <c r="R113" s="169"/>
      <c r="S113" s="169"/>
      <c r="T113" s="169"/>
      <c r="U113" s="18">
        <v>74</v>
      </c>
      <c r="W113" s="167">
        <f t="shared" si="86"/>
        <v>0</v>
      </c>
      <c r="X113" s="167">
        <f t="shared" si="87"/>
        <v>0</v>
      </c>
      <c r="Y113" s="167">
        <f t="shared" si="88"/>
        <v>0</v>
      </c>
      <c r="Z113" s="167">
        <f t="shared" si="89"/>
        <v>0</v>
      </c>
      <c r="AA113" s="167">
        <f t="shared" si="90"/>
        <v>0</v>
      </c>
    </row>
    <row r="114" spans="1:27" s="18" customFormat="1" ht="12" x14ac:dyDescent="0.2">
      <c r="A114" s="161"/>
      <c r="B114" s="162" t="str">
        <f t="shared" ref="B114:F114" si="105">IF(B$34="","",IF($G113="nee",B$39+7*$U114,""))</f>
        <v/>
      </c>
      <c r="C114" s="162" t="str">
        <f t="shared" si="105"/>
        <v/>
      </c>
      <c r="D114" s="162" t="str">
        <f t="shared" si="105"/>
        <v/>
      </c>
      <c r="E114" s="162" t="str">
        <f t="shared" si="105"/>
        <v/>
      </c>
      <c r="F114" s="162" t="str">
        <f t="shared" si="105"/>
        <v/>
      </c>
      <c r="G114" s="163" t="str">
        <f t="shared" si="94"/>
        <v>n.v.t.</v>
      </c>
      <c r="H114" s="164">
        <f t="shared" si="85"/>
        <v>0</v>
      </c>
      <c r="I114" s="164">
        <f t="shared" si="92"/>
        <v>0</v>
      </c>
      <c r="J114" s="164">
        <f t="shared" si="95"/>
        <v>415</v>
      </c>
      <c r="K114" s="168" t="str">
        <f t="shared" si="96"/>
        <v/>
      </c>
      <c r="L114" s="169"/>
      <c r="M114" s="169"/>
      <c r="N114" s="169"/>
      <c r="O114" s="169"/>
      <c r="P114" s="169"/>
      <c r="Q114" s="169"/>
      <c r="R114" s="169"/>
      <c r="S114" s="169"/>
      <c r="T114" s="169"/>
      <c r="U114" s="18">
        <v>75</v>
      </c>
      <c r="W114" s="167">
        <f t="shared" si="86"/>
        <v>0</v>
      </c>
      <c r="X114" s="167">
        <f t="shared" si="87"/>
        <v>0</v>
      </c>
      <c r="Y114" s="167">
        <f t="shared" si="88"/>
        <v>0</v>
      </c>
      <c r="Z114" s="167">
        <f t="shared" si="89"/>
        <v>0</v>
      </c>
      <c r="AA114" s="167">
        <f t="shared" si="90"/>
        <v>0</v>
      </c>
    </row>
    <row r="115" spans="1:27" s="18" customFormat="1" ht="12" x14ac:dyDescent="0.2">
      <c r="A115" s="161"/>
      <c r="B115" s="162" t="str">
        <f t="shared" ref="B115:F115" si="106">IF(B$34="","",IF($G114="nee",B$39+7*$U115,""))</f>
        <v/>
      </c>
      <c r="C115" s="162" t="str">
        <f t="shared" si="106"/>
        <v/>
      </c>
      <c r="D115" s="162" t="str">
        <f t="shared" si="106"/>
        <v/>
      </c>
      <c r="E115" s="162" t="str">
        <f t="shared" si="106"/>
        <v/>
      </c>
      <c r="F115" s="162" t="str">
        <f t="shared" si="106"/>
        <v/>
      </c>
      <c r="G115" s="163" t="str">
        <f t="shared" si="94"/>
        <v>n.v.t.</v>
      </c>
      <c r="H115" s="164">
        <f t="shared" si="85"/>
        <v>0</v>
      </c>
      <c r="I115" s="164">
        <f t="shared" si="92"/>
        <v>0</v>
      </c>
      <c r="J115" s="164">
        <f t="shared" si="95"/>
        <v>415</v>
      </c>
      <c r="K115" s="168" t="str">
        <f t="shared" si="96"/>
        <v/>
      </c>
      <c r="L115" s="169"/>
      <c r="M115" s="169"/>
      <c r="N115" s="169"/>
      <c r="O115" s="169"/>
      <c r="P115" s="169"/>
      <c r="Q115" s="169"/>
      <c r="R115" s="169"/>
      <c r="S115" s="169"/>
      <c r="T115" s="169"/>
      <c r="U115" s="18">
        <v>76</v>
      </c>
      <c r="W115" s="167">
        <f t="shared" si="86"/>
        <v>0</v>
      </c>
      <c r="X115" s="167">
        <f t="shared" si="87"/>
        <v>0</v>
      </c>
      <c r="Y115" s="167">
        <f t="shared" si="88"/>
        <v>0</v>
      </c>
      <c r="Z115" s="167">
        <f t="shared" si="89"/>
        <v>0</v>
      </c>
      <c r="AA115" s="167">
        <f t="shared" si="90"/>
        <v>0</v>
      </c>
    </row>
    <row r="116" spans="1:27" s="18" customFormat="1" ht="12" x14ac:dyDescent="0.2">
      <c r="A116" s="161"/>
      <c r="B116" s="162" t="str">
        <f t="shared" ref="B116:F116" si="107">IF(B$34="","",IF($G115="nee",B$39+7*$U116,""))</f>
        <v/>
      </c>
      <c r="C116" s="162" t="str">
        <f t="shared" si="107"/>
        <v/>
      </c>
      <c r="D116" s="162" t="str">
        <f t="shared" si="107"/>
        <v/>
      </c>
      <c r="E116" s="162" t="str">
        <f t="shared" si="107"/>
        <v/>
      </c>
      <c r="F116" s="162" t="str">
        <f t="shared" si="107"/>
        <v/>
      </c>
      <c r="G116" s="163" t="str">
        <f t="shared" si="94"/>
        <v>n.v.t.</v>
      </c>
      <c r="H116" s="164">
        <f t="shared" si="85"/>
        <v>0</v>
      </c>
      <c r="I116" s="164">
        <f t="shared" si="92"/>
        <v>0</v>
      </c>
      <c r="J116" s="164">
        <f t="shared" si="95"/>
        <v>415</v>
      </c>
      <c r="K116" s="168" t="str">
        <f t="shared" si="96"/>
        <v/>
      </c>
      <c r="L116" s="169"/>
      <c r="M116" s="169"/>
      <c r="N116" s="169"/>
      <c r="O116" s="169"/>
      <c r="P116" s="169"/>
      <c r="Q116" s="169"/>
      <c r="R116" s="169"/>
      <c r="S116" s="169"/>
      <c r="T116" s="169"/>
      <c r="U116" s="18">
        <v>77</v>
      </c>
      <c r="W116" s="167">
        <f t="shared" si="86"/>
        <v>0</v>
      </c>
      <c r="X116" s="167">
        <f t="shared" si="87"/>
        <v>0</v>
      </c>
      <c r="Y116" s="167">
        <f t="shared" si="88"/>
        <v>0</v>
      </c>
      <c r="Z116" s="167">
        <f t="shared" si="89"/>
        <v>0</v>
      </c>
      <c r="AA116" s="167">
        <f t="shared" si="90"/>
        <v>0</v>
      </c>
    </row>
    <row r="117" spans="1:27" s="18" customFormat="1" ht="12" x14ac:dyDescent="0.2">
      <c r="A117" s="161"/>
      <c r="B117" s="162" t="str">
        <f t="shared" ref="B117:F117" si="108">IF(B$34="","",IF($G116="nee",B$39+7*$U117,""))</f>
        <v/>
      </c>
      <c r="C117" s="162" t="str">
        <f t="shared" si="108"/>
        <v/>
      </c>
      <c r="D117" s="162" t="str">
        <f t="shared" si="108"/>
        <v/>
      </c>
      <c r="E117" s="162" t="str">
        <f t="shared" si="108"/>
        <v/>
      </c>
      <c r="F117" s="162" t="str">
        <f t="shared" si="108"/>
        <v/>
      </c>
      <c r="G117" s="163" t="str">
        <f t="shared" si="94"/>
        <v>n.v.t.</v>
      </c>
      <c r="H117" s="164">
        <f t="shared" si="85"/>
        <v>0</v>
      </c>
      <c r="I117" s="164">
        <f t="shared" si="92"/>
        <v>0</v>
      </c>
      <c r="J117" s="164">
        <f t="shared" si="95"/>
        <v>415</v>
      </c>
      <c r="K117" s="168" t="str">
        <f t="shared" si="96"/>
        <v/>
      </c>
      <c r="L117" s="169"/>
      <c r="M117" s="169"/>
      <c r="N117" s="169"/>
      <c r="O117" s="169"/>
      <c r="P117" s="169"/>
      <c r="Q117" s="169"/>
      <c r="R117" s="169"/>
      <c r="S117" s="169"/>
      <c r="T117" s="169"/>
      <c r="U117" s="18">
        <v>78</v>
      </c>
      <c r="W117" s="167">
        <f t="shared" si="86"/>
        <v>0</v>
      </c>
      <c r="X117" s="167">
        <f t="shared" si="87"/>
        <v>0</v>
      </c>
      <c r="Y117" s="167">
        <f t="shared" si="88"/>
        <v>0</v>
      </c>
      <c r="Z117" s="167">
        <f t="shared" si="89"/>
        <v>0</v>
      </c>
      <c r="AA117" s="167">
        <f t="shared" si="90"/>
        <v>0</v>
      </c>
    </row>
    <row r="118" spans="1:27" s="18" customFormat="1" ht="12" x14ac:dyDescent="0.2">
      <c r="A118" s="161"/>
      <c r="B118" s="162" t="str">
        <f t="shared" ref="B118:F118" si="109">IF(B$34="","",IF($G117="nee",B$39+7*$U118,""))</f>
        <v/>
      </c>
      <c r="C118" s="162" t="str">
        <f t="shared" si="109"/>
        <v/>
      </c>
      <c r="D118" s="162" t="str">
        <f t="shared" si="109"/>
        <v/>
      </c>
      <c r="E118" s="162" t="str">
        <f t="shared" si="109"/>
        <v/>
      </c>
      <c r="F118" s="162" t="str">
        <f t="shared" si="109"/>
        <v/>
      </c>
      <c r="G118" s="163" t="str">
        <f t="shared" si="94"/>
        <v>n.v.t.</v>
      </c>
      <c r="H118" s="164">
        <f t="shared" si="85"/>
        <v>0</v>
      </c>
      <c r="I118" s="164">
        <f t="shared" si="92"/>
        <v>0</v>
      </c>
      <c r="J118" s="164">
        <f t="shared" si="95"/>
        <v>415</v>
      </c>
      <c r="K118" s="168" t="str">
        <f t="shared" si="96"/>
        <v/>
      </c>
      <c r="L118" s="169"/>
      <c r="M118" s="169"/>
      <c r="N118" s="169"/>
      <c r="O118" s="169"/>
      <c r="P118" s="169"/>
      <c r="Q118" s="169"/>
      <c r="R118" s="169"/>
      <c r="S118" s="169"/>
      <c r="T118" s="169"/>
      <c r="U118" s="18">
        <v>79</v>
      </c>
      <c r="W118" s="167">
        <f t="shared" si="86"/>
        <v>0</v>
      </c>
      <c r="X118" s="167">
        <f t="shared" si="87"/>
        <v>0</v>
      </c>
      <c r="Y118" s="167">
        <f t="shared" si="88"/>
        <v>0</v>
      </c>
      <c r="Z118" s="167">
        <f t="shared" si="89"/>
        <v>0</v>
      </c>
      <c r="AA118" s="167">
        <f t="shared" si="90"/>
        <v>0</v>
      </c>
    </row>
    <row r="119" spans="1:27" s="18" customFormat="1" ht="12" x14ac:dyDescent="0.2">
      <c r="A119" s="161"/>
      <c r="B119" s="162" t="str">
        <f t="shared" ref="B119:F119" si="110">IF(B$34="","",IF($G118="nee",B$39+7*$U119,""))</f>
        <v/>
      </c>
      <c r="C119" s="162" t="str">
        <f t="shared" si="110"/>
        <v/>
      </c>
      <c r="D119" s="162" t="str">
        <f t="shared" si="110"/>
        <v/>
      </c>
      <c r="E119" s="162" t="str">
        <f t="shared" si="110"/>
        <v/>
      </c>
      <c r="F119" s="162" t="str">
        <f t="shared" si="110"/>
        <v/>
      </c>
      <c r="G119" s="163" t="str">
        <f t="shared" si="94"/>
        <v>n.v.t.</v>
      </c>
      <c r="H119" s="164">
        <f t="shared" si="85"/>
        <v>0</v>
      </c>
      <c r="I119" s="164">
        <f t="shared" si="92"/>
        <v>0</v>
      </c>
      <c r="J119" s="164">
        <f t="shared" si="95"/>
        <v>415</v>
      </c>
      <c r="K119" s="168" t="str">
        <f t="shared" si="96"/>
        <v/>
      </c>
      <c r="L119" s="169"/>
      <c r="M119" s="169"/>
      <c r="N119" s="169"/>
      <c r="O119" s="169"/>
      <c r="P119" s="169"/>
      <c r="Q119" s="169"/>
      <c r="R119" s="169"/>
      <c r="S119" s="169"/>
      <c r="T119" s="169"/>
      <c r="U119" s="18">
        <v>80</v>
      </c>
      <c r="W119" s="167">
        <f t="shared" si="86"/>
        <v>0</v>
      </c>
      <c r="X119" s="167">
        <f t="shared" si="87"/>
        <v>0</v>
      </c>
      <c r="Y119" s="167">
        <f t="shared" si="88"/>
        <v>0</v>
      </c>
      <c r="Z119" s="167">
        <f t="shared" si="89"/>
        <v>0</v>
      </c>
      <c r="AA119" s="167">
        <f t="shared" si="90"/>
        <v>0</v>
      </c>
    </row>
    <row r="120" spans="1:27" s="18" customFormat="1" ht="12" x14ac:dyDescent="0.2">
      <c r="A120" s="161"/>
      <c r="B120" s="162" t="str">
        <f t="shared" ref="B120:F120" si="111">IF(B$34="","",IF($G119="nee",B$39+7*$U120,""))</f>
        <v/>
      </c>
      <c r="C120" s="162" t="str">
        <f t="shared" si="111"/>
        <v/>
      </c>
      <c r="D120" s="162" t="str">
        <f t="shared" si="111"/>
        <v/>
      </c>
      <c r="E120" s="162" t="str">
        <f t="shared" si="111"/>
        <v/>
      </c>
      <c r="F120" s="162" t="str">
        <f t="shared" si="111"/>
        <v/>
      </c>
      <c r="G120" s="163" t="str">
        <f t="shared" si="94"/>
        <v>n.v.t.</v>
      </c>
      <c r="H120" s="164">
        <f t="shared" si="85"/>
        <v>0</v>
      </c>
      <c r="I120" s="164">
        <f t="shared" si="92"/>
        <v>0</v>
      </c>
      <c r="J120" s="164">
        <f t="shared" si="95"/>
        <v>415</v>
      </c>
      <c r="K120" s="168" t="str">
        <f t="shared" si="96"/>
        <v/>
      </c>
      <c r="L120" s="169"/>
      <c r="M120" s="169"/>
      <c r="N120" s="169"/>
      <c r="O120" s="169"/>
      <c r="P120" s="169"/>
      <c r="Q120" s="169"/>
      <c r="R120" s="169"/>
      <c r="S120" s="169"/>
      <c r="T120" s="169"/>
      <c r="U120" s="18">
        <v>81</v>
      </c>
      <c r="W120" s="167">
        <f t="shared" si="86"/>
        <v>0</v>
      </c>
      <c r="X120" s="167">
        <f t="shared" si="87"/>
        <v>0</v>
      </c>
      <c r="Y120" s="167">
        <f t="shared" si="88"/>
        <v>0</v>
      </c>
      <c r="Z120" s="167">
        <f t="shared" si="89"/>
        <v>0</v>
      </c>
      <c r="AA120" s="167">
        <f t="shared" si="90"/>
        <v>0</v>
      </c>
    </row>
    <row r="121" spans="1:27" s="18" customFormat="1" ht="12" x14ac:dyDescent="0.2">
      <c r="A121" s="161"/>
      <c r="B121" s="162" t="str">
        <f t="shared" ref="B121:F121" si="112">IF(B$34="","",IF($G120="nee",B$39+7*$U121,""))</f>
        <v/>
      </c>
      <c r="C121" s="162" t="str">
        <f t="shared" si="112"/>
        <v/>
      </c>
      <c r="D121" s="162" t="str">
        <f t="shared" si="112"/>
        <v/>
      </c>
      <c r="E121" s="162" t="str">
        <f t="shared" si="112"/>
        <v/>
      </c>
      <c r="F121" s="162" t="str">
        <f t="shared" si="112"/>
        <v/>
      </c>
      <c r="G121" s="163" t="str">
        <f t="shared" si="94"/>
        <v>n.v.t.</v>
      </c>
      <c r="H121" s="164">
        <f t="shared" si="85"/>
        <v>0</v>
      </c>
      <c r="I121" s="164">
        <f t="shared" si="92"/>
        <v>0</v>
      </c>
      <c r="J121" s="164">
        <f t="shared" si="95"/>
        <v>415</v>
      </c>
      <c r="K121" s="168" t="str">
        <f t="shared" si="96"/>
        <v/>
      </c>
      <c r="L121" s="169"/>
      <c r="M121" s="169"/>
      <c r="N121" s="169"/>
      <c r="O121" s="169"/>
      <c r="P121" s="169"/>
      <c r="Q121" s="169"/>
      <c r="R121" s="169"/>
      <c r="S121" s="169"/>
      <c r="T121" s="169"/>
      <c r="U121" s="18">
        <v>82</v>
      </c>
      <c r="W121" s="167">
        <f t="shared" si="86"/>
        <v>0</v>
      </c>
      <c r="X121" s="167">
        <f t="shared" si="87"/>
        <v>0</v>
      </c>
      <c r="Y121" s="167">
        <f t="shared" si="88"/>
        <v>0</v>
      </c>
      <c r="Z121" s="167">
        <f t="shared" si="89"/>
        <v>0</v>
      </c>
      <c r="AA121" s="167">
        <f t="shared" si="90"/>
        <v>0</v>
      </c>
    </row>
    <row r="122" spans="1:27" s="18" customFormat="1" ht="12" x14ac:dyDescent="0.2">
      <c r="A122" s="161"/>
      <c r="B122" s="162" t="str">
        <f t="shared" ref="B122:F122" si="113">IF(B$34="","",IF($G121="nee",B$39+7*$U122,""))</f>
        <v/>
      </c>
      <c r="C122" s="162" t="str">
        <f t="shared" si="113"/>
        <v/>
      </c>
      <c r="D122" s="162" t="str">
        <f t="shared" si="113"/>
        <v/>
      </c>
      <c r="E122" s="162" t="str">
        <f t="shared" si="113"/>
        <v/>
      </c>
      <c r="F122" s="162" t="str">
        <f t="shared" si="113"/>
        <v/>
      </c>
      <c r="G122" s="163" t="str">
        <f t="shared" si="94"/>
        <v>n.v.t.</v>
      </c>
      <c r="H122" s="164">
        <f t="shared" si="85"/>
        <v>0</v>
      </c>
      <c r="I122" s="164">
        <f t="shared" si="92"/>
        <v>0</v>
      </c>
      <c r="J122" s="164">
        <f t="shared" si="95"/>
        <v>415</v>
      </c>
      <c r="K122" s="168" t="str">
        <f t="shared" si="96"/>
        <v/>
      </c>
      <c r="L122" s="169"/>
      <c r="M122" s="169"/>
      <c r="N122" s="169"/>
      <c r="O122" s="169"/>
      <c r="P122" s="169"/>
      <c r="Q122" s="169"/>
      <c r="R122" s="169"/>
      <c r="S122" s="169"/>
      <c r="T122" s="169"/>
      <c r="U122" s="18">
        <v>83</v>
      </c>
      <c r="W122" s="167">
        <f t="shared" si="86"/>
        <v>0</v>
      </c>
      <c r="X122" s="167">
        <f t="shared" si="87"/>
        <v>0</v>
      </c>
      <c r="Y122" s="167">
        <f t="shared" si="88"/>
        <v>0</v>
      </c>
      <c r="Z122" s="167">
        <f t="shared" si="89"/>
        <v>0</v>
      </c>
      <c r="AA122" s="167">
        <f t="shared" si="90"/>
        <v>0</v>
      </c>
    </row>
    <row r="123" spans="1:27" s="18" customFormat="1" ht="12" x14ac:dyDescent="0.2">
      <c r="A123" s="161"/>
      <c r="B123" s="162" t="str">
        <f t="shared" ref="B123:F123" si="114">IF(B$34="","",IF($G122="nee",B$39+7*$U123,""))</f>
        <v/>
      </c>
      <c r="C123" s="162" t="str">
        <f t="shared" si="114"/>
        <v/>
      </c>
      <c r="D123" s="162" t="str">
        <f t="shared" si="114"/>
        <v/>
      </c>
      <c r="E123" s="162" t="str">
        <f t="shared" si="114"/>
        <v/>
      </c>
      <c r="F123" s="162" t="str">
        <f t="shared" si="114"/>
        <v/>
      </c>
      <c r="G123" s="163" t="str">
        <f t="shared" si="94"/>
        <v>n.v.t.</v>
      </c>
      <c r="H123" s="164">
        <f t="shared" si="85"/>
        <v>0</v>
      </c>
      <c r="I123" s="164">
        <f t="shared" si="92"/>
        <v>0</v>
      </c>
      <c r="J123" s="164">
        <f t="shared" si="95"/>
        <v>415</v>
      </c>
      <c r="K123" s="168" t="str">
        <f t="shared" si="96"/>
        <v/>
      </c>
      <c r="L123" s="169"/>
      <c r="M123" s="169"/>
      <c r="N123" s="169"/>
      <c r="O123" s="169"/>
      <c r="P123" s="169"/>
      <c r="Q123" s="169"/>
      <c r="R123" s="169"/>
      <c r="S123" s="169"/>
      <c r="T123" s="169"/>
      <c r="U123" s="18">
        <v>84</v>
      </c>
      <c r="W123" s="167">
        <f t="shared" si="86"/>
        <v>0</v>
      </c>
      <c r="X123" s="167">
        <f t="shared" si="87"/>
        <v>0</v>
      </c>
      <c r="Y123" s="167">
        <f t="shared" si="88"/>
        <v>0</v>
      </c>
      <c r="Z123" s="167">
        <f t="shared" si="89"/>
        <v>0</v>
      </c>
      <c r="AA123" s="167">
        <f t="shared" si="90"/>
        <v>0</v>
      </c>
    </row>
    <row r="124" spans="1:27" s="18" customFormat="1" ht="12" x14ac:dyDescent="0.2">
      <c r="A124" s="161"/>
      <c r="B124" s="162" t="str">
        <f t="shared" ref="B124:F124" si="115">IF(B$34="","",IF($G123="nee",B$39+7*$U124,""))</f>
        <v/>
      </c>
      <c r="C124" s="162" t="str">
        <f t="shared" si="115"/>
        <v/>
      </c>
      <c r="D124" s="162" t="str">
        <f t="shared" si="115"/>
        <v/>
      </c>
      <c r="E124" s="162" t="str">
        <f t="shared" si="115"/>
        <v/>
      </c>
      <c r="F124" s="162" t="str">
        <f t="shared" si="115"/>
        <v/>
      </c>
      <c r="G124" s="163" t="str">
        <f t="shared" si="94"/>
        <v>n.v.t.</v>
      </c>
      <c r="H124" s="164">
        <f t="shared" si="85"/>
        <v>0</v>
      </c>
      <c r="I124" s="164">
        <f t="shared" si="92"/>
        <v>0</v>
      </c>
      <c r="J124" s="164">
        <f t="shared" si="95"/>
        <v>415</v>
      </c>
      <c r="K124" s="168" t="str">
        <f t="shared" si="96"/>
        <v/>
      </c>
      <c r="L124" s="169"/>
      <c r="M124" s="169"/>
      <c r="N124" s="169"/>
      <c r="O124" s="169"/>
      <c r="P124" s="169"/>
      <c r="Q124" s="169"/>
      <c r="R124" s="169"/>
      <c r="S124" s="169"/>
      <c r="T124" s="169"/>
      <c r="U124" s="18">
        <v>85</v>
      </c>
      <c r="W124" s="167">
        <f t="shared" si="86"/>
        <v>0</v>
      </c>
      <c r="X124" s="167">
        <f t="shared" si="87"/>
        <v>0</v>
      </c>
      <c r="Y124" s="167">
        <f t="shared" si="88"/>
        <v>0</v>
      </c>
      <c r="Z124" s="167">
        <f t="shared" si="89"/>
        <v>0</v>
      </c>
      <c r="AA124" s="167">
        <f t="shared" si="90"/>
        <v>0</v>
      </c>
    </row>
    <row r="125" spans="1:27" s="18" customFormat="1" ht="12" x14ac:dyDescent="0.2">
      <c r="A125" s="161"/>
      <c r="B125" s="162" t="str">
        <f t="shared" ref="B125:F125" si="116">IF(B$34="","",IF($G124="nee",B$39+7*$U125,""))</f>
        <v/>
      </c>
      <c r="C125" s="162" t="str">
        <f t="shared" si="116"/>
        <v/>
      </c>
      <c r="D125" s="162" t="str">
        <f t="shared" si="116"/>
        <v/>
      </c>
      <c r="E125" s="162" t="str">
        <f t="shared" si="116"/>
        <v/>
      </c>
      <c r="F125" s="162" t="str">
        <f t="shared" si="116"/>
        <v/>
      </c>
      <c r="G125" s="163" t="str">
        <f t="shared" si="94"/>
        <v>n.v.t.</v>
      </c>
      <c r="H125" s="164">
        <f t="shared" si="85"/>
        <v>0</v>
      </c>
      <c r="I125" s="164">
        <f t="shared" si="92"/>
        <v>0</v>
      </c>
      <c r="J125" s="164">
        <f t="shared" si="95"/>
        <v>415</v>
      </c>
      <c r="K125" s="168" t="str">
        <f t="shared" si="96"/>
        <v/>
      </c>
      <c r="L125" s="169"/>
      <c r="M125" s="169"/>
      <c r="N125" s="169"/>
      <c r="O125" s="169"/>
      <c r="P125" s="169"/>
      <c r="Q125" s="169"/>
      <c r="R125" s="169"/>
      <c r="S125" s="169"/>
      <c r="T125" s="169"/>
      <c r="U125" s="18">
        <v>86</v>
      </c>
      <c r="W125" s="167">
        <f t="shared" si="86"/>
        <v>0</v>
      </c>
      <c r="X125" s="167">
        <f t="shared" si="87"/>
        <v>0</v>
      </c>
      <c r="Y125" s="167">
        <f t="shared" si="88"/>
        <v>0</v>
      </c>
      <c r="Z125" s="167">
        <f t="shared" si="89"/>
        <v>0</v>
      </c>
      <c r="AA125" s="167">
        <f t="shared" si="90"/>
        <v>0</v>
      </c>
    </row>
    <row r="126" spans="1:27" s="18" customFormat="1" ht="12" x14ac:dyDescent="0.2">
      <c r="A126" s="161"/>
      <c r="B126" s="162" t="str">
        <f t="shared" ref="B126:F126" si="117">IF(B$34="","",IF($G125="nee",B$39+7*$U126,""))</f>
        <v/>
      </c>
      <c r="C126" s="162" t="str">
        <f t="shared" si="117"/>
        <v/>
      </c>
      <c r="D126" s="162" t="str">
        <f t="shared" si="117"/>
        <v/>
      </c>
      <c r="E126" s="162" t="str">
        <f t="shared" si="117"/>
        <v/>
      </c>
      <c r="F126" s="162" t="str">
        <f t="shared" si="117"/>
        <v/>
      </c>
      <c r="G126" s="163" t="str">
        <f t="shared" si="94"/>
        <v>n.v.t.</v>
      </c>
      <c r="H126" s="164">
        <f t="shared" si="85"/>
        <v>0</v>
      </c>
      <c r="I126" s="164">
        <f t="shared" si="92"/>
        <v>0</v>
      </c>
      <c r="J126" s="164">
        <f t="shared" si="95"/>
        <v>415</v>
      </c>
      <c r="K126" s="168" t="str">
        <f t="shared" si="96"/>
        <v/>
      </c>
      <c r="L126" s="169"/>
      <c r="M126" s="169"/>
      <c r="N126" s="169"/>
      <c r="O126" s="169"/>
      <c r="P126" s="169"/>
      <c r="Q126" s="169"/>
      <c r="R126" s="169"/>
      <c r="S126" s="169"/>
      <c r="T126" s="169"/>
      <c r="U126" s="18">
        <v>87</v>
      </c>
      <c r="W126" s="167">
        <f t="shared" si="86"/>
        <v>0</v>
      </c>
      <c r="X126" s="167">
        <f t="shared" si="87"/>
        <v>0</v>
      </c>
      <c r="Y126" s="167">
        <f t="shared" si="88"/>
        <v>0</v>
      </c>
      <c r="Z126" s="167">
        <f t="shared" si="89"/>
        <v>0</v>
      </c>
      <c r="AA126" s="167">
        <f t="shared" si="90"/>
        <v>0</v>
      </c>
    </row>
    <row r="127" spans="1:27" s="18" customFormat="1" ht="12" x14ac:dyDescent="0.2">
      <c r="A127" s="161"/>
      <c r="B127" s="162" t="str">
        <f t="shared" ref="B127:F127" si="118">IF(B$34="","",IF($G126="nee",B$39+7*$U127,""))</f>
        <v/>
      </c>
      <c r="C127" s="162" t="str">
        <f t="shared" si="118"/>
        <v/>
      </c>
      <c r="D127" s="162" t="str">
        <f t="shared" si="118"/>
        <v/>
      </c>
      <c r="E127" s="162" t="str">
        <f t="shared" si="118"/>
        <v/>
      </c>
      <c r="F127" s="162" t="str">
        <f t="shared" si="118"/>
        <v/>
      </c>
      <c r="G127" s="163" t="str">
        <f t="shared" si="94"/>
        <v>n.v.t.</v>
      </c>
      <c r="H127" s="164">
        <f t="shared" si="85"/>
        <v>0</v>
      </c>
      <c r="I127" s="164">
        <f t="shared" si="92"/>
        <v>0</v>
      </c>
      <c r="J127" s="164">
        <f t="shared" si="95"/>
        <v>415</v>
      </c>
      <c r="K127" s="168" t="str">
        <f t="shared" si="96"/>
        <v/>
      </c>
      <c r="L127" s="169"/>
      <c r="M127" s="169"/>
      <c r="N127" s="169"/>
      <c r="O127" s="169"/>
      <c r="P127" s="169"/>
      <c r="Q127" s="169"/>
      <c r="R127" s="169"/>
      <c r="S127" s="169"/>
      <c r="T127" s="169"/>
      <c r="U127" s="18">
        <v>88</v>
      </c>
      <c r="W127" s="167">
        <f t="shared" si="86"/>
        <v>0</v>
      </c>
      <c r="X127" s="167">
        <f t="shared" si="87"/>
        <v>0</v>
      </c>
      <c r="Y127" s="167">
        <f t="shared" si="88"/>
        <v>0</v>
      </c>
      <c r="Z127" s="167">
        <f t="shared" si="89"/>
        <v>0</v>
      </c>
      <c r="AA127" s="167">
        <f t="shared" si="90"/>
        <v>0</v>
      </c>
    </row>
    <row r="128" spans="1:27" s="18" customFormat="1" ht="12" x14ac:dyDescent="0.2">
      <c r="A128" s="161"/>
      <c r="B128" s="162" t="str">
        <f t="shared" ref="B128:F128" si="119">IF(B$34="","",IF($G127="nee",B$39+7*$U128,""))</f>
        <v/>
      </c>
      <c r="C128" s="162" t="str">
        <f t="shared" si="119"/>
        <v/>
      </c>
      <c r="D128" s="162" t="str">
        <f t="shared" si="119"/>
        <v/>
      </c>
      <c r="E128" s="162" t="str">
        <f t="shared" si="119"/>
        <v/>
      </c>
      <c r="F128" s="162" t="str">
        <f t="shared" si="119"/>
        <v/>
      </c>
      <c r="G128" s="163" t="str">
        <f t="shared" si="94"/>
        <v>n.v.t.</v>
      </c>
      <c r="H128" s="164">
        <f t="shared" si="85"/>
        <v>0</v>
      </c>
      <c r="I128" s="164">
        <f t="shared" si="92"/>
        <v>0</v>
      </c>
      <c r="J128" s="164">
        <f t="shared" si="95"/>
        <v>415</v>
      </c>
      <c r="K128" s="168" t="str">
        <f t="shared" si="96"/>
        <v/>
      </c>
      <c r="L128" s="169"/>
      <c r="M128" s="169"/>
      <c r="N128" s="169"/>
      <c r="O128" s="169"/>
      <c r="P128" s="169"/>
      <c r="Q128" s="169"/>
      <c r="R128" s="169"/>
      <c r="S128" s="169"/>
      <c r="T128" s="169"/>
      <c r="U128" s="18">
        <v>89</v>
      </c>
      <c r="W128" s="167">
        <f t="shared" si="86"/>
        <v>0</v>
      </c>
      <c r="X128" s="167">
        <f t="shared" si="87"/>
        <v>0</v>
      </c>
      <c r="Y128" s="167">
        <f t="shared" si="88"/>
        <v>0</v>
      </c>
      <c r="Z128" s="167">
        <f t="shared" si="89"/>
        <v>0</v>
      </c>
      <c r="AA128" s="167">
        <f t="shared" si="90"/>
        <v>0</v>
      </c>
    </row>
    <row r="129" spans="1:29" s="18" customFormat="1" ht="12" x14ac:dyDescent="0.2">
      <c r="A129" s="161"/>
      <c r="B129" s="162" t="str">
        <f t="shared" ref="B129:F129" si="120">IF(B$34="","",IF($G128="nee",B$39+7*$U129,""))</f>
        <v/>
      </c>
      <c r="C129" s="162" t="str">
        <f t="shared" si="120"/>
        <v/>
      </c>
      <c r="D129" s="162" t="str">
        <f t="shared" si="120"/>
        <v/>
      </c>
      <c r="E129" s="162" t="str">
        <f t="shared" si="120"/>
        <v/>
      </c>
      <c r="F129" s="162" t="str">
        <f t="shared" si="120"/>
        <v/>
      </c>
      <c r="G129" s="163" t="str">
        <f t="shared" si="94"/>
        <v>n.v.t.</v>
      </c>
      <c r="H129" s="164">
        <f t="shared" si="85"/>
        <v>0</v>
      </c>
      <c r="I129" s="164">
        <f t="shared" si="92"/>
        <v>0</v>
      </c>
      <c r="J129" s="164">
        <f t="shared" si="95"/>
        <v>415</v>
      </c>
      <c r="K129" s="168" t="str">
        <f t="shared" si="96"/>
        <v/>
      </c>
      <c r="L129" s="169"/>
      <c r="M129" s="169"/>
      <c r="N129" s="169"/>
      <c r="O129" s="169"/>
      <c r="P129" s="169"/>
      <c r="Q129" s="169"/>
      <c r="R129" s="169"/>
      <c r="S129" s="169"/>
      <c r="T129" s="169"/>
      <c r="U129" s="18">
        <v>90</v>
      </c>
      <c r="W129" s="167">
        <f t="shared" si="86"/>
        <v>0</v>
      </c>
      <c r="X129" s="167">
        <f t="shared" si="87"/>
        <v>0</v>
      </c>
      <c r="Y129" s="167">
        <f t="shared" si="88"/>
        <v>0</v>
      </c>
      <c r="Z129" s="167">
        <f t="shared" si="89"/>
        <v>0</v>
      </c>
      <c r="AA129" s="167">
        <f t="shared" si="90"/>
        <v>0</v>
      </c>
      <c r="AB129" s="18">
        <v>1</v>
      </c>
      <c r="AC129" s="18">
        <v>31</v>
      </c>
    </row>
    <row r="130" spans="1:29" s="18" customFormat="1" ht="12" x14ac:dyDescent="0.2">
      <c r="A130" s="161"/>
      <c r="B130" s="162" t="str">
        <f t="shared" ref="B130:F130" si="121">IF(B$34="","",IF($G129="nee",B$39+7*$U130,""))</f>
        <v/>
      </c>
      <c r="C130" s="162" t="str">
        <f t="shared" si="121"/>
        <v/>
      </c>
      <c r="D130" s="162" t="str">
        <f t="shared" si="121"/>
        <v/>
      </c>
      <c r="E130" s="162" t="str">
        <f t="shared" si="121"/>
        <v/>
      </c>
      <c r="F130" s="162" t="str">
        <f t="shared" si="121"/>
        <v/>
      </c>
      <c r="G130" s="163" t="str">
        <f t="shared" si="94"/>
        <v>n.v.t.</v>
      </c>
      <c r="H130" s="164">
        <f t="shared" si="85"/>
        <v>0</v>
      </c>
      <c r="I130" s="164">
        <f t="shared" si="92"/>
        <v>0</v>
      </c>
      <c r="J130" s="164">
        <f t="shared" si="95"/>
        <v>415</v>
      </c>
      <c r="K130" s="168" t="str">
        <f t="shared" si="96"/>
        <v/>
      </c>
      <c r="L130" s="169"/>
      <c r="M130" s="169"/>
      <c r="N130" s="169"/>
      <c r="O130" s="169"/>
      <c r="P130" s="169"/>
      <c r="Q130" s="169"/>
      <c r="R130" s="169"/>
      <c r="S130" s="169"/>
      <c r="T130" s="169"/>
      <c r="U130" s="18">
        <v>91</v>
      </c>
      <c r="W130" s="167">
        <f t="shared" si="86"/>
        <v>0</v>
      </c>
      <c r="X130" s="167">
        <f t="shared" si="87"/>
        <v>0</v>
      </c>
      <c r="Y130" s="167">
        <f t="shared" si="88"/>
        <v>0</v>
      </c>
      <c r="Z130" s="167">
        <f t="shared" si="89"/>
        <v>0</v>
      </c>
      <c r="AA130" s="167">
        <f t="shared" si="90"/>
        <v>0</v>
      </c>
      <c r="AB130" s="18">
        <v>2</v>
      </c>
      <c r="AC130" s="18">
        <v>28</v>
      </c>
    </row>
    <row r="131" spans="1:29" s="18" customFormat="1" ht="12" x14ac:dyDescent="0.2">
      <c r="A131" s="161"/>
      <c r="B131" s="162" t="str">
        <f t="shared" ref="B131:F131" si="122">IF(B$34="","",IF($G130="nee",B$39+7*$U131,""))</f>
        <v/>
      </c>
      <c r="C131" s="162" t="str">
        <f t="shared" si="122"/>
        <v/>
      </c>
      <c r="D131" s="162" t="str">
        <f t="shared" si="122"/>
        <v/>
      </c>
      <c r="E131" s="162" t="str">
        <f t="shared" si="122"/>
        <v/>
      </c>
      <c r="F131" s="162" t="str">
        <f t="shared" si="122"/>
        <v/>
      </c>
      <c r="G131" s="163" t="str">
        <f t="shared" si="94"/>
        <v>n.v.t.</v>
      </c>
      <c r="H131" s="164">
        <f t="shared" si="85"/>
        <v>0</v>
      </c>
      <c r="I131" s="164">
        <f t="shared" si="92"/>
        <v>0</v>
      </c>
      <c r="J131" s="164">
        <f t="shared" si="95"/>
        <v>415</v>
      </c>
      <c r="K131" s="168" t="str">
        <f t="shared" si="96"/>
        <v/>
      </c>
      <c r="L131" s="169"/>
      <c r="M131" s="169"/>
      <c r="N131" s="169"/>
      <c r="O131" s="169"/>
      <c r="P131" s="169"/>
      <c r="Q131" s="169"/>
      <c r="R131" s="169"/>
      <c r="S131" s="169"/>
      <c r="T131" s="169"/>
      <c r="U131" s="18">
        <v>92</v>
      </c>
      <c r="W131" s="167">
        <f t="shared" si="86"/>
        <v>0</v>
      </c>
      <c r="X131" s="167">
        <f t="shared" si="87"/>
        <v>0</v>
      </c>
      <c r="Y131" s="167">
        <f t="shared" si="88"/>
        <v>0</v>
      </c>
      <c r="Z131" s="167">
        <f t="shared" si="89"/>
        <v>0</v>
      </c>
      <c r="AA131" s="167">
        <f t="shared" si="90"/>
        <v>0</v>
      </c>
      <c r="AB131" s="18">
        <v>3</v>
      </c>
      <c r="AC131" s="18">
        <v>31</v>
      </c>
    </row>
    <row r="132" spans="1:29" s="18" customFormat="1" ht="12" x14ac:dyDescent="0.2">
      <c r="A132" s="161"/>
      <c r="B132" s="162" t="str">
        <f t="shared" ref="B132:F132" si="123">IF(B$34="","",IF($G131="nee",B$39+7*$U132,""))</f>
        <v/>
      </c>
      <c r="C132" s="162" t="str">
        <f t="shared" si="123"/>
        <v/>
      </c>
      <c r="D132" s="162" t="str">
        <f t="shared" si="123"/>
        <v/>
      </c>
      <c r="E132" s="162" t="str">
        <f t="shared" si="123"/>
        <v/>
      </c>
      <c r="F132" s="162" t="str">
        <f t="shared" si="123"/>
        <v/>
      </c>
      <c r="G132" s="163" t="str">
        <f t="shared" si="94"/>
        <v>n.v.t.</v>
      </c>
      <c r="H132" s="164">
        <f t="shared" si="85"/>
        <v>0</v>
      </c>
      <c r="I132" s="164">
        <f t="shared" si="92"/>
        <v>0</v>
      </c>
      <c r="J132" s="164">
        <f t="shared" si="95"/>
        <v>415</v>
      </c>
      <c r="K132" s="168" t="str">
        <f t="shared" si="96"/>
        <v/>
      </c>
      <c r="L132" s="169"/>
      <c r="M132" s="169"/>
      <c r="N132" s="169"/>
      <c r="O132" s="169"/>
      <c r="P132" s="169"/>
      <c r="Q132" s="169"/>
      <c r="R132" s="169"/>
      <c r="S132" s="169"/>
      <c r="T132" s="169"/>
      <c r="U132" s="18">
        <v>93</v>
      </c>
      <c r="W132" s="167">
        <f t="shared" si="86"/>
        <v>0</v>
      </c>
      <c r="X132" s="167">
        <f t="shared" si="87"/>
        <v>0</v>
      </c>
      <c r="Y132" s="167">
        <f t="shared" si="88"/>
        <v>0</v>
      </c>
      <c r="Z132" s="167">
        <f t="shared" si="89"/>
        <v>0</v>
      </c>
      <c r="AA132" s="167">
        <f t="shared" si="90"/>
        <v>0</v>
      </c>
      <c r="AB132" s="18">
        <v>4</v>
      </c>
      <c r="AC132" s="18">
        <v>30</v>
      </c>
    </row>
    <row r="133" spans="1:29" s="18" customFormat="1" ht="12" x14ac:dyDescent="0.2">
      <c r="A133" s="161"/>
      <c r="B133" s="162" t="str">
        <f t="shared" ref="B133:F133" si="124">IF(B$34="","",IF($G132="nee",B$39+7*$U133,""))</f>
        <v/>
      </c>
      <c r="C133" s="162" t="str">
        <f t="shared" si="124"/>
        <v/>
      </c>
      <c r="D133" s="162" t="str">
        <f t="shared" si="124"/>
        <v/>
      </c>
      <c r="E133" s="162" t="str">
        <f t="shared" si="124"/>
        <v/>
      </c>
      <c r="F133" s="162" t="str">
        <f t="shared" si="124"/>
        <v/>
      </c>
      <c r="G133" s="163" t="str">
        <f t="shared" si="94"/>
        <v>n.v.t.</v>
      </c>
      <c r="H133" s="164">
        <f t="shared" si="85"/>
        <v>0</v>
      </c>
      <c r="I133" s="164">
        <f t="shared" si="92"/>
        <v>0</v>
      </c>
      <c r="J133" s="164">
        <f t="shared" si="95"/>
        <v>415</v>
      </c>
      <c r="K133" s="168" t="str">
        <f t="shared" si="96"/>
        <v/>
      </c>
      <c r="L133" s="169"/>
      <c r="M133" s="169"/>
      <c r="N133" s="169"/>
      <c r="O133" s="169"/>
      <c r="P133" s="169"/>
      <c r="Q133" s="169"/>
      <c r="R133" s="169"/>
      <c r="S133" s="169"/>
      <c r="T133" s="169"/>
      <c r="U133" s="18">
        <v>94</v>
      </c>
      <c r="W133" s="167">
        <f t="shared" si="86"/>
        <v>0</v>
      </c>
      <c r="X133" s="167">
        <f t="shared" si="87"/>
        <v>0</v>
      </c>
      <c r="Y133" s="167">
        <f t="shared" si="88"/>
        <v>0</v>
      </c>
      <c r="Z133" s="167">
        <f t="shared" si="89"/>
        <v>0</v>
      </c>
      <c r="AA133" s="167">
        <f t="shared" si="90"/>
        <v>0</v>
      </c>
      <c r="AB133" s="18">
        <v>5</v>
      </c>
      <c r="AC133" s="18">
        <v>31</v>
      </c>
    </row>
    <row r="134" spans="1:29" s="18" customFormat="1" ht="12" x14ac:dyDescent="0.2">
      <c r="A134" s="161"/>
      <c r="B134" s="162" t="str">
        <f t="shared" ref="B134:F134" si="125">IF(B$34="","",IF($G133="nee",B$39+7*$U134,""))</f>
        <v/>
      </c>
      <c r="C134" s="162" t="str">
        <f t="shared" si="125"/>
        <v/>
      </c>
      <c r="D134" s="162" t="str">
        <f t="shared" si="125"/>
        <v/>
      </c>
      <c r="E134" s="162" t="str">
        <f t="shared" si="125"/>
        <v/>
      </c>
      <c r="F134" s="162" t="str">
        <f t="shared" si="125"/>
        <v/>
      </c>
      <c r="G134" s="163" t="str">
        <f t="shared" si="94"/>
        <v>n.v.t.</v>
      </c>
      <c r="H134" s="164">
        <f t="shared" si="85"/>
        <v>0</v>
      </c>
      <c r="I134" s="164">
        <f t="shared" si="92"/>
        <v>0</v>
      </c>
      <c r="J134" s="164">
        <f t="shared" si="95"/>
        <v>415</v>
      </c>
      <c r="K134" s="168" t="str">
        <f t="shared" si="96"/>
        <v/>
      </c>
      <c r="L134" s="169"/>
      <c r="M134" s="169"/>
      <c r="N134" s="169"/>
      <c r="O134" s="169"/>
      <c r="P134" s="169"/>
      <c r="Q134" s="169"/>
      <c r="R134" s="169"/>
      <c r="S134" s="169"/>
      <c r="T134" s="169"/>
      <c r="U134" s="18">
        <v>95</v>
      </c>
      <c r="W134" s="167">
        <f t="shared" si="86"/>
        <v>0</v>
      </c>
      <c r="X134" s="167">
        <f t="shared" si="87"/>
        <v>0</v>
      </c>
      <c r="Y134" s="167">
        <f t="shared" si="88"/>
        <v>0</v>
      </c>
      <c r="Z134" s="167">
        <f t="shared" si="89"/>
        <v>0</v>
      </c>
      <c r="AA134" s="167">
        <f t="shared" si="90"/>
        <v>0</v>
      </c>
      <c r="AB134" s="18">
        <v>6</v>
      </c>
      <c r="AC134" s="18">
        <v>30</v>
      </c>
    </row>
    <row r="135" spans="1:29" s="18" customFormat="1" ht="12" x14ac:dyDescent="0.2">
      <c r="A135" s="161"/>
      <c r="B135" s="162" t="str">
        <f t="shared" ref="B135:F135" si="126">IF(B$34="","",IF($G134="nee",B$39+7*$U135,""))</f>
        <v/>
      </c>
      <c r="C135" s="162" t="str">
        <f t="shared" si="126"/>
        <v/>
      </c>
      <c r="D135" s="162" t="str">
        <f t="shared" si="126"/>
        <v/>
      </c>
      <c r="E135" s="162" t="str">
        <f t="shared" si="126"/>
        <v/>
      </c>
      <c r="F135" s="162" t="str">
        <f t="shared" si="126"/>
        <v/>
      </c>
      <c r="G135" s="163" t="str">
        <f t="shared" si="94"/>
        <v>n.v.t.</v>
      </c>
      <c r="H135" s="164">
        <f t="shared" ref="H135:H142" si="127">SUM(W135:AA135)</f>
        <v>0</v>
      </c>
      <c r="I135" s="164">
        <f t="shared" si="92"/>
        <v>0</v>
      </c>
      <c r="J135" s="164">
        <f t="shared" si="95"/>
        <v>415</v>
      </c>
      <c r="K135" s="168" t="str">
        <f t="shared" si="96"/>
        <v/>
      </c>
      <c r="L135" s="169"/>
      <c r="M135" s="169"/>
      <c r="N135" s="169"/>
      <c r="O135" s="169"/>
      <c r="P135" s="169"/>
      <c r="Q135" s="169"/>
      <c r="R135" s="169"/>
      <c r="S135" s="169"/>
      <c r="T135" s="169"/>
      <c r="U135" s="18">
        <v>96</v>
      </c>
      <c r="W135" s="167">
        <f t="shared" ref="W135:W142" si="128">IF(B135&lt;&gt;"",B$34,0)</f>
        <v>0</v>
      </c>
      <c r="X135" s="167">
        <f t="shared" ref="X135:X142" si="129">IF(C135&lt;&gt;"",C$34,0)</f>
        <v>0</v>
      </c>
      <c r="Y135" s="167">
        <f t="shared" ref="Y135:Y142" si="130">IF(D135&lt;&gt;"",D$34,0)</f>
        <v>0</v>
      </c>
      <c r="Z135" s="167">
        <f t="shared" ref="Z135:Z142" si="131">IF(E135&lt;&gt;"",E$34,0)</f>
        <v>0</v>
      </c>
      <c r="AA135" s="167">
        <f t="shared" ref="AA135:AA142" si="132">IF(F135&lt;&gt;"",F$34,0)</f>
        <v>0</v>
      </c>
      <c r="AB135" s="18">
        <v>7</v>
      </c>
      <c r="AC135" s="18">
        <v>31</v>
      </c>
    </row>
    <row r="136" spans="1:29" s="18" customFormat="1" ht="12" x14ac:dyDescent="0.2">
      <c r="A136" s="161"/>
      <c r="B136" s="162" t="str">
        <f t="shared" ref="B136:F136" si="133">IF(B$34="","",IF($G135="nee",B$39+7*$U136,""))</f>
        <v/>
      </c>
      <c r="C136" s="162" t="str">
        <f t="shared" si="133"/>
        <v/>
      </c>
      <c r="D136" s="162" t="str">
        <f t="shared" si="133"/>
        <v/>
      </c>
      <c r="E136" s="162" t="str">
        <f t="shared" si="133"/>
        <v/>
      </c>
      <c r="F136" s="162" t="str">
        <f t="shared" si="133"/>
        <v/>
      </c>
      <c r="G136" s="163" t="str">
        <f t="shared" si="94"/>
        <v>n.v.t.</v>
      </c>
      <c r="H136" s="164">
        <f t="shared" si="127"/>
        <v>0</v>
      </c>
      <c r="I136" s="164">
        <f t="shared" ref="I136:I142" si="134">I135+H136</f>
        <v>0</v>
      </c>
      <c r="J136" s="164">
        <f t="shared" si="95"/>
        <v>415</v>
      </c>
      <c r="K136" s="168" t="str">
        <f t="shared" si="96"/>
        <v/>
      </c>
      <c r="L136" s="169"/>
      <c r="M136" s="169"/>
      <c r="N136" s="169"/>
      <c r="O136" s="169"/>
      <c r="P136" s="169"/>
      <c r="Q136" s="169"/>
      <c r="R136" s="169"/>
      <c r="S136" s="169"/>
      <c r="T136" s="169"/>
      <c r="U136" s="18">
        <v>97</v>
      </c>
      <c r="W136" s="167">
        <f t="shared" si="128"/>
        <v>0</v>
      </c>
      <c r="X136" s="167">
        <f t="shared" si="129"/>
        <v>0</v>
      </c>
      <c r="Y136" s="167">
        <f t="shared" si="130"/>
        <v>0</v>
      </c>
      <c r="Z136" s="167">
        <f t="shared" si="131"/>
        <v>0</v>
      </c>
      <c r="AA136" s="167">
        <f t="shared" si="132"/>
        <v>0</v>
      </c>
      <c r="AB136" s="18">
        <v>8</v>
      </c>
      <c r="AC136" s="18">
        <v>31</v>
      </c>
    </row>
    <row r="137" spans="1:29" s="18" customFormat="1" ht="12" x14ac:dyDescent="0.2">
      <c r="A137" s="161"/>
      <c r="B137" s="162" t="str">
        <f t="shared" ref="B137:F137" si="135">IF(B$34="","",IF($G136="nee",B$39+7*$U137,""))</f>
        <v/>
      </c>
      <c r="C137" s="162" t="str">
        <f t="shared" si="135"/>
        <v/>
      </c>
      <c r="D137" s="162" t="str">
        <f t="shared" si="135"/>
        <v/>
      </c>
      <c r="E137" s="162" t="str">
        <f t="shared" si="135"/>
        <v/>
      </c>
      <c r="F137" s="162" t="str">
        <f t="shared" si="135"/>
        <v/>
      </c>
      <c r="G137" s="163" t="str">
        <f t="shared" si="94"/>
        <v>n.v.t.</v>
      </c>
      <c r="H137" s="164">
        <f t="shared" si="127"/>
        <v>0</v>
      </c>
      <c r="I137" s="164">
        <f t="shared" si="134"/>
        <v>0</v>
      </c>
      <c r="J137" s="164">
        <f t="shared" si="95"/>
        <v>415</v>
      </c>
      <c r="K137" s="168" t="str">
        <f t="shared" si="96"/>
        <v/>
      </c>
      <c r="L137" s="169"/>
      <c r="M137" s="169"/>
      <c r="N137" s="169"/>
      <c r="O137" s="169"/>
      <c r="P137" s="169"/>
      <c r="Q137" s="169"/>
      <c r="R137" s="169"/>
      <c r="S137" s="169"/>
      <c r="T137" s="169"/>
      <c r="U137" s="18">
        <v>98</v>
      </c>
      <c r="W137" s="167">
        <f t="shared" si="128"/>
        <v>0</v>
      </c>
      <c r="X137" s="167">
        <f t="shared" si="129"/>
        <v>0</v>
      </c>
      <c r="Y137" s="167">
        <f t="shared" si="130"/>
        <v>0</v>
      </c>
      <c r="Z137" s="167">
        <f t="shared" si="131"/>
        <v>0</v>
      </c>
      <c r="AA137" s="167">
        <f t="shared" si="132"/>
        <v>0</v>
      </c>
      <c r="AB137" s="18">
        <v>9</v>
      </c>
      <c r="AC137" s="18">
        <v>30</v>
      </c>
    </row>
    <row r="138" spans="1:29" s="18" customFormat="1" ht="12" x14ac:dyDescent="0.2">
      <c r="A138" s="161"/>
      <c r="B138" s="162" t="str">
        <f t="shared" ref="B138:F138" si="136">IF(B$34="","",IF($G137="nee",B$39+7*$U138,""))</f>
        <v/>
      </c>
      <c r="C138" s="162" t="str">
        <f t="shared" si="136"/>
        <v/>
      </c>
      <c r="D138" s="162" t="str">
        <f t="shared" si="136"/>
        <v/>
      </c>
      <c r="E138" s="162" t="str">
        <f t="shared" si="136"/>
        <v/>
      </c>
      <c r="F138" s="162" t="str">
        <f t="shared" si="136"/>
        <v/>
      </c>
      <c r="G138" s="163" t="str">
        <f t="shared" si="94"/>
        <v>n.v.t.</v>
      </c>
      <c r="H138" s="164">
        <f t="shared" si="127"/>
        <v>0</v>
      </c>
      <c r="I138" s="164">
        <f t="shared" si="134"/>
        <v>0</v>
      </c>
      <c r="J138" s="164">
        <f t="shared" si="95"/>
        <v>415</v>
      </c>
      <c r="K138" s="168" t="str">
        <f t="shared" si="96"/>
        <v/>
      </c>
      <c r="L138" s="169"/>
      <c r="M138" s="169"/>
      <c r="N138" s="169"/>
      <c r="O138" s="169"/>
      <c r="P138" s="169"/>
      <c r="Q138" s="169"/>
      <c r="R138" s="169"/>
      <c r="S138" s="169"/>
      <c r="T138" s="169"/>
      <c r="U138" s="18">
        <v>99</v>
      </c>
      <c r="W138" s="167">
        <f t="shared" si="128"/>
        <v>0</v>
      </c>
      <c r="X138" s="167">
        <f t="shared" si="129"/>
        <v>0</v>
      </c>
      <c r="Y138" s="167">
        <f t="shared" si="130"/>
        <v>0</v>
      </c>
      <c r="Z138" s="167">
        <f t="shared" si="131"/>
        <v>0</v>
      </c>
      <c r="AA138" s="167">
        <f t="shared" si="132"/>
        <v>0</v>
      </c>
      <c r="AB138" s="18">
        <v>10</v>
      </c>
      <c r="AC138" s="18">
        <v>31</v>
      </c>
    </row>
    <row r="139" spans="1:29" s="18" customFormat="1" ht="12" x14ac:dyDescent="0.2">
      <c r="A139" s="161"/>
      <c r="B139" s="162" t="str">
        <f t="shared" ref="B139:F139" si="137">IF(B$34="","",IF($G138="nee",B$39+7*$U139,""))</f>
        <v/>
      </c>
      <c r="C139" s="162" t="str">
        <f t="shared" si="137"/>
        <v/>
      </c>
      <c r="D139" s="162" t="str">
        <f t="shared" si="137"/>
        <v/>
      </c>
      <c r="E139" s="162" t="str">
        <f t="shared" si="137"/>
        <v/>
      </c>
      <c r="F139" s="162" t="str">
        <f t="shared" si="137"/>
        <v/>
      </c>
      <c r="G139" s="163" t="str">
        <f t="shared" si="94"/>
        <v>n.v.t.</v>
      </c>
      <c r="H139" s="164">
        <f t="shared" si="127"/>
        <v>0</v>
      </c>
      <c r="I139" s="164">
        <f t="shared" si="134"/>
        <v>0</v>
      </c>
      <c r="J139" s="164">
        <f t="shared" si="95"/>
        <v>415</v>
      </c>
      <c r="K139" s="168" t="str">
        <f t="shared" si="96"/>
        <v/>
      </c>
      <c r="L139" s="169"/>
      <c r="M139" s="169"/>
      <c r="N139" s="169"/>
      <c r="O139" s="169"/>
      <c r="P139" s="169"/>
      <c r="Q139" s="169"/>
      <c r="R139" s="169"/>
      <c r="S139" s="169"/>
      <c r="T139" s="169"/>
      <c r="U139" s="18">
        <v>100</v>
      </c>
      <c r="W139" s="167">
        <f t="shared" si="128"/>
        <v>0</v>
      </c>
      <c r="X139" s="167">
        <f t="shared" si="129"/>
        <v>0</v>
      </c>
      <c r="Y139" s="167">
        <f t="shared" si="130"/>
        <v>0</v>
      </c>
      <c r="Z139" s="167">
        <f t="shared" si="131"/>
        <v>0</v>
      </c>
      <c r="AA139" s="167">
        <f t="shared" si="132"/>
        <v>0</v>
      </c>
      <c r="AB139" s="18">
        <v>11</v>
      </c>
      <c r="AC139" s="18">
        <v>30</v>
      </c>
    </row>
    <row r="140" spans="1:29" s="18" customFormat="1" ht="12" x14ac:dyDescent="0.2">
      <c r="A140" s="161"/>
      <c r="B140" s="162" t="str">
        <f t="shared" ref="B140:F140" si="138">IF(B$34="","",IF($G139="nee",B$39+7*$U140,""))</f>
        <v/>
      </c>
      <c r="C140" s="162" t="str">
        <f t="shared" si="138"/>
        <v/>
      </c>
      <c r="D140" s="162" t="str">
        <f t="shared" si="138"/>
        <v/>
      </c>
      <c r="E140" s="162" t="str">
        <f t="shared" si="138"/>
        <v/>
      </c>
      <c r="F140" s="162" t="str">
        <f t="shared" si="138"/>
        <v/>
      </c>
      <c r="G140" s="163" t="str">
        <f t="shared" si="94"/>
        <v>n.v.t.</v>
      </c>
      <c r="H140" s="164">
        <f t="shared" si="127"/>
        <v>0</v>
      </c>
      <c r="I140" s="164">
        <f t="shared" si="134"/>
        <v>0</v>
      </c>
      <c r="J140" s="164">
        <f t="shared" si="95"/>
        <v>415</v>
      </c>
      <c r="K140" s="168" t="str">
        <f t="shared" si="96"/>
        <v/>
      </c>
      <c r="L140" s="169"/>
      <c r="M140" s="169"/>
      <c r="N140" s="169"/>
      <c r="O140" s="169"/>
      <c r="P140" s="169"/>
      <c r="Q140" s="169"/>
      <c r="R140" s="169"/>
      <c r="S140" s="169"/>
      <c r="T140" s="169"/>
      <c r="U140" s="18">
        <v>101</v>
      </c>
      <c r="W140" s="167">
        <f t="shared" si="128"/>
        <v>0</v>
      </c>
      <c r="X140" s="167">
        <f t="shared" si="129"/>
        <v>0</v>
      </c>
      <c r="Y140" s="167">
        <f t="shared" si="130"/>
        <v>0</v>
      </c>
      <c r="Z140" s="167">
        <f t="shared" si="131"/>
        <v>0</v>
      </c>
      <c r="AA140" s="167">
        <f t="shared" si="132"/>
        <v>0</v>
      </c>
      <c r="AB140" s="18">
        <v>12</v>
      </c>
      <c r="AC140" s="173">
        <v>31</v>
      </c>
    </row>
    <row r="141" spans="1:29" s="18" customFormat="1" ht="12" x14ac:dyDescent="0.2">
      <c r="A141" s="161"/>
      <c r="B141" s="162" t="str">
        <f t="shared" ref="B141:F141" si="139">IF(B$34="","",IF($G140="nee",B$39+7*$U141,""))</f>
        <v/>
      </c>
      <c r="C141" s="162" t="str">
        <f t="shared" si="139"/>
        <v/>
      </c>
      <c r="D141" s="162" t="str">
        <f t="shared" si="139"/>
        <v/>
      </c>
      <c r="E141" s="162" t="str">
        <f t="shared" si="139"/>
        <v/>
      </c>
      <c r="F141" s="162" t="str">
        <f t="shared" si="139"/>
        <v/>
      </c>
      <c r="G141" s="163" t="str">
        <f t="shared" si="94"/>
        <v>n.v.t.</v>
      </c>
      <c r="H141" s="164">
        <f t="shared" si="127"/>
        <v>0</v>
      </c>
      <c r="I141" s="164">
        <f t="shared" si="134"/>
        <v>0</v>
      </c>
      <c r="J141" s="164">
        <f t="shared" si="95"/>
        <v>415</v>
      </c>
      <c r="K141" s="168" t="str">
        <f t="shared" si="96"/>
        <v/>
      </c>
      <c r="L141" s="169"/>
      <c r="M141" s="169"/>
      <c r="N141" s="169"/>
      <c r="O141" s="169"/>
      <c r="P141" s="169"/>
      <c r="Q141" s="169"/>
      <c r="R141" s="169"/>
      <c r="S141" s="169"/>
      <c r="T141" s="169"/>
      <c r="U141" s="18">
        <v>102</v>
      </c>
      <c r="W141" s="167">
        <f t="shared" si="128"/>
        <v>0</v>
      </c>
      <c r="X141" s="167">
        <f t="shared" si="129"/>
        <v>0</v>
      </c>
      <c r="Y141" s="167">
        <f t="shared" si="130"/>
        <v>0</v>
      </c>
      <c r="Z141" s="167">
        <f t="shared" si="131"/>
        <v>0</v>
      </c>
      <c r="AA141" s="167">
        <f t="shared" si="132"/>
        <v>0</v>
      </c>
      <c r="AC141" s="18">
        <f>SUM(AC129:AC140)</f>
        <v>365</v>
      </c>
    </row>
    <row r="142" spans="1:29" s="18" customFormat="1" ht="12" x14ac:dyDescent="0.2">
      <c r="A142" s="161"/>
      <c r="B142" s="162" t="str">
        <f t="shared" ref="B142:F142" si="140">IF(B$34="","",IF($G141="nee",B$39+7*$U142,""))</f>
        <v/>
      </c>
      <c r="C142" s="162" t="str">
        <f t="shared" si="140"/>
        <v/>
      </c>
      <c r="D142" s="162" t="str">
        <f t="shared" si="140"/>
        <v/>
      </c>
      <c r="E142" s="162" t="str">
        <f t="shared" si="140"/>
        <v/>
      </c>
      <c r="F142" s="162" t="str">
        <f t="shared" si="140"/>
        <v/>
      </c>
      <c r="G142" s="163" t="str">
        <f t="shared" si="94"/>
        <v>n.v.t.</v>
      </c>
      <c r="H142" s="164">
        <f t="shared" si="127"/>
        <v>0</v>
      </c>
      <c r="I142" s="164">
        <f t="shared" si="134"/>
        <v>0</v>
      </c>
      <c r="J142" s="164">
        <f t="shared" si="95"/>
        <v>415</v>
      </c>
      <c r="K142" s="168" t="str">
        <f t="shared" si="96"/>
        <v/>
      </c>
      <c r="L142" s="169"/>
      <c r="M142" s="169"/>
      <c r="N142" s="169"/>
      <c r="O142" s="169"/>
      <c r="P142" s="169"/>
      <c r="Q142" s="169"/>
      <c r="R142" s="169"/>
      <c r="S142" s="169"/>
      <c r="T142" s="169"/>
      <c r="U142" s="18">
        <v>103</v>
      </c>
      <c r="W142" s="167">
        <f t="shared" si="128"/>
        <v>0</v>
      </c>
      <c r="X142" s="167">
        <f t="shared" si="129"/>
        <v>0</v>
      </c>
      <c r="Y142" s="167">
        <f t="shared" si="130"/>
        <v>0</v>
      </c>
      <c r="Z142" s="167">
        <f t="shared" si="131"/>
        <v>0</v>
      </c>
      <c r="AA142" s="167">
        <f t="shared" si="132"/>
        <v>0</v>
      </c>
    </row>
    <row r="143" spans="1:29" ht="13.5" customHeight="1" x14ac:dyDescent="0.2">
      <c r="A143" s="174" t="s">
        <v>100</v>
      </c>
      <c r="B143" s="175">
        <f>COUNT(B39:B142)</f>
        <v>0</v>
      </c>
      <c r="C143" s="175">
        <f>COUNT(C39:C142)</f>
        <v>0</v>
      </c>
      <c r="D143" s="175">
        <f>COUNT(D39:D142)</f>
        <v>0</v>
      </c>
      <c r="E143" s="175">
        <f>COUNT(E39:E142)</f>
        <v>0</v>
      </c>
      <c r="F143" s="175">
        <f>COUNT(F39:F142)</f>
        <v>0</v>
      </c>
      <c r="G143" s="62"/>
      <c r="H143" s="176" t="s">
        <v>86</v>
      </c>
      <c r="I143" s="177">
        <f>I142</f>
        <v>0</v>
      </c>
      <c r="J143" s="178" t="str">
        <f>G31</f>
        <v>klokuren</v>
      </c>
      <c r="K143" s="86"/>
      <c r="U143" s="179" t="s">
        <v>101</v>
      </c>
      <c r="V143" s="107">
        <f>IF($H$19=$W$6,I143,(I143*1659/930))</f>
        <v>0</v>
      </c>
      <c r="W143" s="180" t="s">
        <v>102</v>
      </c>
      <c r="X143" s="181">
        <f>ROUND(V143/415,5)</f>
        <v>0</v>
      </c>
    </row>
    <row r="144" spans="1:29" ht="6.75" customHeight="1" x14ac:dyDescent="0.2">
      <c r="A144" s="61"/>
      <c r="B144" s="62"/>
      <c r="C144" s="62"/>
      <c r="D144" s="62"/>
      <c r="E144" s="62"/>
      <c r="F144" s="62"/>
      <c r="G144" s="62"/>
      <c r="H144" s="62"/>
      <c r="I144" s="62"/>
      <c r="J144" s="62"/>
      <c r="K144" s="86"/>
      <c r="V144" s="182"/>
      <c r="Y144" s="183"/>
    </row>
    <row r="145" spans="1:31" x14ac:dyDescent="0.2">
      <c r="A145" s="61" t="s">
        <v>103</v>
      </c>
      <c r="B145" s="62"/>
      <c r="C145" s="62"/>
      <c r="D145" s="62"/>
      <c r="E145" s="62"/>
      <c r="F145" s="62"/>
      <c r="G145" s="62"/>
      <c r="H145" s="62"/>
      <c r="I145" s="184" t="e">
        <f>LARGE(B39:F142,1)+1</f>
        <v>#NUM!</v>
      </c>
      <c r="J145" s="62"/>
      <c r="K145" s="86"/>
      <c r="L145" s="141"/>
      <c r="M145" s="185" t="s">
        <v>104</v>
      </c>
      <c r="N145" s="186">
        <v>2500</v>
      </c>
      <c r="O145" s="141"/>
      <c r="P145" s="141"/>
      <c r="Q145" s="141"/>
      <c r="R145" s="141"/>
      <c r="S145" s="141"/>
      <c r="T145" s="141"/>
      <c r="U145" s="141"/>
      <c r="W145" s="187" t="s">
        <v>105</v>
      </c>
      <c r="X145" s="188" t="s">
        <v>106</v>
      </c>
      <c r="Y145" s="189" t="s">
        <v>107</v>
      </c>
      <c r="Z145" s="190" t="s">
        <v>108</v>
      </c>
      <c r="AA145" s="15" t="s">
        <v>109</v>
      </c>
    </row>
    <row r="146" spans="1:31" x14ac:dyDescent="0.2">
      <c r="A146" s="61" t="s">
        <v>110</v>
      </c>
      <c r="B146" s="62"/>
      <c r="C146" s="62"/>
      <c r="D146" s="62"/>
      <c r="E146" s="191">
        <f>H27</f>
        <v>0</v>
      </c>
      <c r="F146" s="192" t="s">
        <v>111</v>
      </c>
      <c r="G146" s="191" t="e">
        <f>I145</f>
        <v>#NUM!</v>
      </c>
      <c r="H146" s="62" t="s">
        <v>112</v>
      </c>
      <c r="I146" s="193" t="e">
        <f>AE155</f>
        <v>#NUM!</v>
      </c>
      <c r="J146" s="194"/>
      <c r="K146" s="195"/>
      <c r="M146" s="185" t="s">
        <v>113</v>
      </c>
      <c r="N146" s="196" t="e">
        <f>N145*I146*I147</f>
        <v>#NUM!</v>
      </c>
      <c r="V146" s="197" t="s">
        <v>52</v>
      </c>
      <c r="W146" s="198">
        <f>YEAR(E146)</f>
        <v>1900</v>
      </c>
      <c r="X146" s="199" t="e">
        <f>YEAR(G146)</f>
        <v>#NUM!</v>
      </c>
      <c r="Y146" s="200"/>
      <c r="Z146" s="200"/>
    </row>
    <row r="147" spans="1:31" x14ac:dyDescent="0.2">
      <c r="A147" s="61" t="s">
        <v>114</v>
      </c>
      <c r="B147" s="62"/>
      <c r="C147" s="62"/>
      <c r="D147" s="62"/>
      <c r="E147" s="62"/>
      <c r="F147" s="62"/>
      <c r="G147" s="201"/>
      <c r="H147" s="192"/>
      <c r="I147" s="202">
        <f>H34</f>
        <v>0</v>
      </c>
      <c r="J147" s="203" t="s">
        <v>85</v>
      </c>
      <c r="K147" s="86"/>
      <c r="U147" s="204"/>
      <c r="V147" s="205" t="s">
        <v>53</v>
      </c>
      <c r="W147" s="15">
        <f>MONTH(E146)</f>
        <v>1</v>
      </c>
      <c r="X147" s="15" t="e">
        <f>MONTH(G146)</f>
        <v>#NUM!</v>
      </c>
      <c r="Y147" s="112" t="e">
        <f>(X147-1-W147)+12*(X146-W146)</f>
        <v>#NUM!</v>
      </c>
      <c r="Z147" s="112">
        <f>W147+1</f>
        <v>2</v>
      </c>
      <c r="AA147" s="15" t="e">
        <f>X147+1</f>
        <v>#NUM!</v>
      </c>
    </row>
    <row r="148" spans="1:31" x14ac:dyDescent="0.2">
      <c r="A148" s="206" t="s">
        <v>115</v>
      </c>
      <c r="B148" s="207"/>
      <c r="C148" s="62"/>
      <c r="D148" s="208"/>
      <c r="E148" s="209"/>
      <c r="F148" s="62"/>
      <c r="G148" s="62"/>
      <c r="H148" s="62"/>
      <c r="I148" s="210" t="e">
        <f>Y155</f>
        <v>#NUM!</v>
      </c>
      <c r="J148" s="69"/>
      <c r="K148" s="211"/>
      <c r="M148" s="185" t="s">
        <v>116</v>
      </c>
      <c r="N148" s="212" t="e">
        <f>N146*I148</f>
        <v>#NUM!</v>
      </c>
      <c r="U148" s="204"/>
      <c r="V148" s="205" t="s">
        <v>54</v>
      </c>
      <c r="W148" s="15">
        <f>DAY(E146)</f>
        <v>0</v>
      </c>
      <c r="X148" s="15" t="e">
        <f>DAY(G146)</f>
        <v>#NUM!</v>
      </c>
    </row>
    <row r="149" spans="1:31" ht="15.75" customHeight="1" x14ac:dyDescent="0.2">
      <c r="A149" s="55" t="s">
        <v>117</v>
      </c>
      <c r="B149" s="56"/>
      <c r="C149" s="58"/>
      <c r="D149" s="58"/>
      <c r="E149" s="57"/>
      <c r="F149" s="213"/>
      <c r="G149" s="213"/>
      <c r="H149" s="213"/>
      <c r="I149" s="213"/>
      <c r="J149" s="62"/>
      <c r="K149" s="86"/>
      <c r="M149" s="214" t="s">
        <v>118</v>
      </c>
      <c r="N149" s="215">
        <f>Z155</f>
        <v>0</v>
      </c>
      <c r="V149" s="216" t="s">
        <v>119</v>
      </c>
      <c r="W149" s="217">
        <f>DATE(W146,Z147,1)</f>
        <v>32</v>
      </c>
      <c r="X149" s="217" t="e">
        <f>DATE(X146,X147,1)</f>
        <v>#NUM!</v>
      </c>
    </row>
    <row r="150" spans="1:31" ht="4.5" customHeight="1" x14ac:dyDescent="0.2">
      <c r="A150" s="218"/>
      <c r="B150" s="219"/>
      <c r="C150" s="220"/>
      <c r="D150" s="220"/>
      <c r="E150" s="62"/>
      <c r="F150" s="221"/>
      <c r="G150" s="221"/>
      <c r="H150" s="221"/>
      <c r="I150" s="221"/>
      <c r="J150" s="221"/>
      <c r="K150" s="22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Y150" s="104"/>
    </row>
    <row r="151" spans="1:31" ht="13.5" customHeight="1" x14ac:dyDescent="0.2">
      <c r="A151" s="223"/>
      <c r="B151" s="224"/>
      <c r="C151" s="225" t="s">
        <v>120</v>
      </c>
      <c r="D151" s="226"/>
      <c r="E151" s="227" t="s">
        <v>121</v>
      </c>
      <c r="F151" s="226"/>
      <c r="G151" s="227" t="s">
        <v>122</v>
      </c>
      <c r="H151" s="226"/>
      <c r="I151" s="227" t="s">
        <v>123</v>
      </c>
      <c r="J151" s="228"/>
      <c r="K151" s="229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W151" s="231" t="s">
        <v>124</v>
      </c>
      <c r="X151" s="231" t="s">
        <v>125</v>
      </c>
      <c r="Y151" s="15" t="s">
        <v>126</v>
      </c>
    </row>
    <row r="152" spans="1:31" x14ac:dyDescent="0.2">
      <c r="A152" s="232" t="s">
        <v>127</v>
      </c>
      <c r="B152" s="233"/>
      <c r="C152" s="234"/>
      <c r="D152" s="235"/>
      <c r="E152" s="236"/>
      <c r="F152" s="237"/>
      <c r="G152" s="237"/>
      <c r="H152" s="237"/>
      <c r="I152" s="237"/>
      <c r="J152" s="237"/>
      <c r="K152" s="238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179" t="s">
        <v>128</v>
      </c>
      <c r="W152" s="240">
        <f>W149-E146</f>
        <v>32</v>
      </c>
      <c r="X152" s="241">
        <f>(DATE(W146,Z147,1)-DATE(W146,W147,1))</f>
        <v>31</v>
      </c>
      <c r="Y152" s="100">
        <f>ROUND(W152/X152,5)</f>
        <v>1.03226</v>
      </c>
    </row>
    <row r="153" spans="1:31" ht="21" customHeight="1" thickBot="1" x14ac:dyDescent="0.25">
      <c r="A153" s="242"/>
      <c r="B153" s="243"/>
      <c r="C153" s="244"/>
      <c r="D153" s="245"/>
      <c r="E153" s="246"/>
      <c r="F153" s="246"/>
      <c r="G153" s="246"/>
      <c r="H153" s="246"/>
      <c r="I153" s="246"/>
      <c r="J153" s="246"/>
      <c r="K153" s="247"/>
      <c r="L153" s="239"/>
      <c r="M153" s="239"/>
      <c r="N153" s="239"/>
      <c r="O153" s="239"/>
      <c r="P153" s="239"/>
      <c r="Q153" s="239"/>
      <c r="R153" s="239"/>
      <c r="S153" s="239"/>
      <c r="T153" s="239"/>
      <c r="V153" s="240" t="s">
        <v>129</v>
      </c>
      <c r="W153" s="240" t="e">
        <f>G146-X149</f>
        <v>#NUM!</v>
      </c>
      <c r="X153" s="241" t="e">
        <f>(DATE(X146,AA147,1)-DATE(X146,X147,1))</f>
        <v>#NUM!</v>
      </c>
      <c r="Y153" s="104" t="e">
        <f>ROUND(W153/X153,5)</f>
        <v>#NUM!</v>
      </c>
    </row>
    <row r="154" spans="1:31" ht="18" customHeight="1" x14ac:dyDescent="0.2">
      <c r="A154" s="248" t="s">
        <v>130</v>
      </c>
      <c r="B154" s="249"/>
      <c r="C154" s="234"/>
      <c r="D154" s="235"/>
      <c r="E154" s="236"/>
      <c r="F154" s="237"/>
      <c r="G154" s="237"/>
      <c r="H154" s="237"/>
      <c r="I154" s="237"/>
      <c r="J154" s="237"/>
      <c r="K154" s="238"/>
      <c r="L154" s="239"/>
      <c r="M154" s="239"/>
      <c r="N154" s="239"/>
      <c r="O154" s="239"/>
      <c r="P154" s="239"/>
      <c r="Q154" s="239"/>
      <c r="R154" s="239"/>
      <c r="S154" s="239"/>
      <c r="T154" s="239"/>
      <c r="V154" s="179" t="s">
        <v>131</v>
      </c>
      <c r="W154" s="250"/>
      <c r="X154" s="250"/>
      <c r="Y154" s="251" t="e">
        <f>Y147</f>
        <v>#NUM!</v>
      </c>
      <c r="Z154" s="11" t="s">
        <v>132</v>
      </c>
      <c r="AA154" s="11" t="s">
        <v>133</v>
      </c>
      <c r="AB154" s="11" t="s">
        <v>134</v>
      </c>
      <c r="AC154" s="13" t="s">
        <v>135</v>
      </c>
      <c r="AE154" s="252" t="s">
        <v>136</v>
      </c>
    </row>
    <row r="155" spans="1:31" ht="21" customHeight="1" thickBot="1" x14ac:dyDescent="0.25">
      <c r="A155" s="253"/>
      <c r="B155" s="254"/>
      <c r="C155" s="255"/>
      <c r="D155" s="256"/>
      <c r="E155" s="257"/>
      <c r="F155" s="257"/>
      <c r="G155" s="257"/>
      <c r="H155" s="257"/>
      <c r="I155" s="257"/>
      <c r="J155" s="257"/>
      <c r="K155" s="258"/>
      <c r="L155" s="239"/>
      <c r="M155" s="239"/>
      <c r="N155" s="239"/>
      <c r="O155" s="239"/>
      <c r="P155" s="239"/>
      <c r="Q155" s="239"/>
      <c r="R155" s="239"/>
      <c r="S155" s="239"/>
      <c r="T155" s="239"/>
      <c r="V155" s="15" t="s">
        <v>137</v>
      </c>
      <c r="Y155" s="112" t="e">
        <f>SUM(Y152:Y154)</f>
        <v>#NUM!</v>
      </c>
      <c r="Z155" s="259">
        <f>135%*(V143/415)</f>
        <v>0</v>
      </c>
      <c r="AA155" s="260">
        <f>H34</f>
        <v>0</v>
      </c>
      <c r="AB155" s="259" t="e">
        <f>Z155/Y155</f>
        <v>#NUM!</v>
      </c>
      <c r="AC155" s="259" t="e">
        <f>AB155/AA155</f>
        <v>#NUM!</v>
      </c>
      <c r="AE155" s="261" t="e">
        <f>AA155*AC155/H20</f>
        <v>#NUM!</v>
      </c>
    </row>
    <row r="156" spans="1:31" ht="16.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U156" s="262" t="s">
        <v>138</v>
      </c>
      <c r="W156" s="90">
        <f>DATE(W146,W147,1)</f>
        <v>1</v>
      </c>
      <c r="X156" s="90">
        <f>DATE(W146,W147,1)</f>
        <v>1</v>
      </c>
      <c r="Y156" s="15" t="s">
        <v>139</v>
      </c>
    </row>
    <row r="157" spans="1:31" x14ac:dyDescent="0.2">
      <c r="A157" s="263" t="s">
        <v>140</v>
      </c>
      <c r="B157" s="264"/>
      <c r="C157" s="264"/>
      <c r="D157" s="264"/>
      <c r="E157" s="264"/>
      <c r="F157" s="264"/>
      <c r="G157" s="264"/>
      <c r="H157" s="264"/>
      <c r="I157" s="264"/>
      <c r="J157" s="264"/>
      <c r="K157" s="265"/>
      <c r="L157" s="182"/>
      <c r="M157" s="182"/>
      <c r="N157" s="182"/>
      <c r="O157" s="182"/>
      <c r="P157" s="182"/>
      <c r="Q157" s="182"/>
      <c r="R157" s="182"/>
      <c r="S157" s="182"/>
      <c r="T157" s="182"/>
      <c r="U157" s="67"/>
      <c r="V157" s="15" t="s">
        <v>141</v>
      </c>
      <c r="X157" s="183" t="e">
        <f>(G146+1)-E146</f>
        <v>#NUM!</v>
      </c>
      <c r="Y157" s="15" t="e">
        <f>X157/91.25</f>
        <v>#NUM!</v>
      </c>
      <c r="Z157" s="15" t="e">
        <f>I147/Y157</f>
        <v>#NUM!</v>
      </c>
      <c r="AA157" s="15" t="e">
        <f>Z157*0.45</f>
        <v>#NUM!</v>
      </c>
      <c r="AC157" s="15" t="e">
        <f>X157/365.25</f>
        <v>#NUM!</v>
      </c>
      <c r="AD157" s="15" t="e">
        <f>AC157*12</f>
        <v>#NUM!</v>
      </c>
    </row>
    <row r="158" spans="1:31" x14ac:dyDescent="0.2">
      <c r="A158" s="266"/>
      <c r="B158" s="267"/>
      <c r="C158" s="267"/>
      <c r="D158" s="267"/>
      <c r="E158" s="267"/>
      <c r="F158" s="268" t="s">
        <v>142</v>
      </c>
      <c r="G158" s="269"/>
      <c r="H158" s="270"/>
      <c r="I158" s="271"/>
      <c r="J158" s="272" t="s">
        <v>143</v>
      </c>
      <c r="K158" s="273" t="s">
        <v>144</v>
      </c>
      <c r="L158" s="274"/>
      <c r="M158" s="274"/>
      <c r="N158" s="274"/>
      <c r="O158" s="274"/>
      <c r="P158" s="274"/>
      <c r="Q158" s="274"/>
      <c r="R158" s="274"/>
      <c r="S158" s="274"/>
      <c r="T158" s="274"/>
      <c r="U158" s="274"/>
      <c r="V158" s="275">
        <f>ROUND(IF(H24="onbetaald",H20,(((V143/(415*H20))*(41.0625/91.25)))),4)</f>
        <v>0</v>
      </c>
      <c r="Z158" s="15">
        <f>4/36.86</f>
        <v>0.10851871947911015</v>
      </c>
      <c r="AA158" s="276" t="e">
        <f>AA157-Z158</f>
        <v>#NUM!</v>
      </c>
    </row>
    <row r="159" spans="1:31" x14ac:dyDescent="0.2">
      <c r="A159" s="277" t="s">
        <v>145</v>
      </c>
      <c r="B159" s="278"/>
      <c r="C159" s="278"/>
      <c r="D159" s="278"/>
      <c r="E159" s="279"/>
      <c r="F159" s="280"/>
      <c r="G159" s="271"/>
      <c r="H159" s="271"/>
      <c r="I159" s="281"/>
      <c r="J159" s="269"/>
      <c r="K159" s="282"/>
      <c r="V159" s="283"/>
      <c r="W159" s="179" t="s">
        <v>146</v>
      </c>
      <c r="X159" s="179" t="s">
        <v>147</v>
      </c>
      <c r="Y159" s="179"/>
      <c r="Z159" s="179" t="s">
        <v>148</v>
      </c>
      <c r="AA159" s="179" t="s">
        <v>149</v>
      </c>
    </row>
    <row r="160" spans="1:31" x14ac:dyDescent="0.2">
      <c r="A160" s="284" t="s">
        <v>150</v>
      </c>
      <c r="B160" s="285"/>
      <c r="C160" s="285"/>
      <c r="D160" s="285"/>
      <c r="E160" s="285"/>
      <c r="F160" s="286"/>
      <c r="G160" s="287"/>
      <c r="H160" s="288"/>
      <c r="I160" s="289"/>
      <c r="J160" s="290"/>
      <c r="K160" s="291"/>
      <c r="V160" s="283"/>
      <c r="W160" s="179">
        <v>415</v>
      </c>
      <c r="X160" s="179">
        <v>36.86</v>
      </c>
      <c r="Y160" s="292">
        <v>1.35</v>
      </c>
      <c r="Z160" s="293">
        <f>(Y160/3)*(X160/36.86)</f>
        <v>0.45</v>
      </c>
      <c r="AA160" s="293">
        <f>Z160*(3/91.25)</f>
        <v>1.4794520547945205E-2</v>
      </c>
    </row>
    <row r="161" spans="1:28" ht="8.2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V161" s="283"/>
      <c r="W161" s="179"/>
      <c r="X161" s="179"/>
      <c r="Y161" s="179"/>
      <c r="Z161" s="179"/>
      <c r="AA161" s="179"/>
    </row>
    <row r="162" spans="1:28" ht="8.2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</row>
    <row r="163" spans="1:28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V163" s="15" t="s">
        <v>151</v>
      </c>
      <c r="W163" s="15" t="s">
        <v>152</v>
      </c>
      <c r="X163" s="15" t="s">
        <v>153</v>
      </c>
      <c r="Y163" s="15" t="s">
        <v>154</v>
      </c>
      <c r="Z163" s="15" t="s">
        <v>155</v>
      </c>
      <c r="AA163" s="15" t="s">
        <v>156</v>
      </c>
      <c r="AB163" s="15" t="s">
        <v>141</v>
      </c>
    </row>
    <row r="164" spans="1:28" x14ac:dyDescent="0.2">
      <c r="V164" s="15">
        <v>1</v>
      </c>
      <c r="W164" s="15">
        <f>V164*415</f>
        <v>415</v>
      </c>
      <c r="X164" s="294">
        <v>415</v>
      </c>
      <c r="Y164" s="179">
        <v>24.7392</v>
      </c>
      <c r="Z164" s="259">
        <f>(X164/Y164)/138.33</f>
        <v>0.12126795898406478</v>
      </c>
      <c r="AA164" s="15">
        <f>Z164*36.86</f>
        <v>4.469936968152628</v>
      </c>
      <c r="AB164" s="179">
        <f>Y164*(91.25/3)</f>
        <v>752.48400000000004</v>
      </c>
    </row>
    <row r="167" spans="1:28" x14ac:dyDescent="0.2">
      <c r="V167" s="295" t="s">
        <v>157</v>
      </c>
      <c r="W167" s="296" t="e">
        <f>I146</f>
        <v>#NUM!</v>
      </c>
      <c r="X167" s="297" t="s">
        <v>158</v>
      </c>
      <c r="Y167" s="298" t="e">
        <f>I148*W167</f>
        <v>#NUM!</v>
      </c>
      <c r="Z167" s="299"/>
    </row>
    <row r="169" spans="1:28" x14ac:dyDescent="0.2">
      <c r="J169" s="300"/>
    </row>
  </sheetData>
  <mergeCells count="22">
    <mergeCell ref="C151:D151"/>
    <mergeCell ref="A157:K157"/>
    <mergeCell ref="C152:D153"/>
    <mergeCell ref="C154:D155"/>
    <mergeCell ref="I154:K155"/>
    <mergeCell ref="E151:F151"/>
    <mergeCell ref="E152:F153"/>
    <mergeCell ref="E154:F155"/>
    <mergeCell ref="A152:B153"/>
    <mergeCell ref="A154:B155"/>
    <mergeCell ref="H160:I160"/>
    <mergeCell ref="I12:K12"/>
    <mergeCell ref="I13:K13"/>
    <mergeCell ref="I14:K14"/>
    <mergeCell ref="G152:H153"/>
    <mergeCell ref="I152:K153"/>
    <mergeCell ref="H17:J17"/>
    <mergeCell ref="G154:H155"/>
    <mergeCell ref="I151:K151"/>
    <mergeCell ref="G151:H151"/>
    <mergeCell ref="H18:J18"/>
    <mergeCell ref="H19:J19"/>
  </mergeCells>
  <phoneticPr fontId="4" type="noConversion"/>
  <conditionalFormatting sqref="H34">
    <cfRule type="cellIs" dxfId="1" priority="1" stopIfTrue="1" operator="greaterThan">
      <formula>1</formula>
    </cfRule>
  </conditionalFormatting>
  <dataValidations xWindow="818" yWindow="596" count="12">
    <dataValidation type="list" allowBlank="1" showInputMessage="1" showErrorMessage="1" sqref="I37" xr:uid="{00000000-0002-0000-0100-000000000000}">
      <formula1>$AA$26:$AA$28</formula1>
    </dataValidation>
    <dataValidation type="list" allowBlank="1" showInputMessage="1" showErrorMessage="1" sqref="H19" xr:uid="{00000000-0002-0000-0100-000001000000}">
      <formula1>$W$3:$W$6</formula1>
    </dataValidation>
    <dataValidation type="list" allowBlank="1" showInputMessage="1" showErrorMessage="1" sqref="H24" xr:uid="{00000000-0002-0000-0100-000002000000}">
      <formula1>$W$11:$W$13</formula1>
    </dataValidation>
    <dataValidation errorStyle="warning" operator="greaterThan" allowBlank="1" showInputMessage="1" showErrorMessage="1" sqref="H28:I28" xr:uid="{00000000-0002-0000-0100-000003000000}"/>
    <dataValidation allowBlank="1" showInputMessage="1" showErrorMessage="1" prompt="Stuur (een kopie van) het geboortekaartje mee met deze aanvraag. Indien u voor meer dan één kind ouderschapsverlof wilt aanvragen, dient u per kind een aanvraag in te vullen." sqref="H25" xr:uid="{00000000-0002-0000-0100-000004000000}"/>
    <dataValidation allowBlank="1" showInputMessage="1" showErrorMessage="1" promptTitle="Let op" prompt="Indien u voor meer dan één kind een aanvraag wilt indienen, dient u per kind een formulier in te vullen." sqref="I26:J26" xr:uid="{00000000-0002-0000-0100-000005000000}"/>
    <dataValidation allowBlank="1" showInputMessage="1" showErrorMessage="1" prompt="Dit is de eerste dag waarop u normaal moet werken, maar nu vrij bent wegens ouderschapsverlof._x000a_" sqref="H27" xr:uid="{00000000-0002-0000-0100-000006000000}"/>
    <dataValidation type="list" allowBlank="1" showInputMessage="1" showErrorMessage="1" promptTitle="Laatste week ouderschapsverlof" prompt="Door hier ja of nee in te vullen, worden de volgende regels automatisch gevuld. U dient per week te controleren of het de laatste week ouderschapsverlof is. _x000a_Verwijder data waarop u i.v.m. vakantie geen oud.verlof opneemt m.b.v. de  'del' (delete) toets." sqref="G39" xr:uid="{00000000-0002-0000-0100-000007000000}">
      <formula1>"selecteer,ja,nee,n.v.t."</formula1>
    </dataValidation>
    <dataValidation allowBlank="1" showInputMessage="1" showErrorMessage="1" promptTitle="Let op:" prompt="Invullen volgens notatie 31-12-2010. Vul de datum van de dag in waarop u ouderschapsverlof opneemt. " sqref="B39:F39" xr:uid="{00000000-0002-0000-0100-000009000000}"/>
    <dataValidation allowBlank="1" showInputMessage="1" showErrorMessage="1" promptTitle="Let op:" prompt="Invullen volgens notatie 31-12-2010. Vul de datum van de dag in waarop u ouderschapsverlof opneemt." sqref="B40:F142" xr:uid="{00000000-0002-0000-0100-00000A000000}"/>
    <dataValidation allowBlank="1" showInputMessage="1" showErrorMessage="1" promptTitle="Let op:" prompt="Percentage boven 100% niet verwerkbaar; periode aanpassen" sqref="I146" xr:uid="{00000000-0002-0000-0100-00000B000000}"/>
    <dataValidation type="list" allowBlank="1" showInputMessage="1" showErrorMessage="1" prompt="Controleer per week of dit de laatste week van het ouderschapsverlof betreft." sqref="G40:G142" xr:uid="{046D1DFF-7A6B-422D-B65F-5F4AF826E371}">
      <formula1>"selecteer,ja,nee"</formula1>
    </dataValidation>
  </dataValidations>
  <pageMargins left="0.27559055118110237" right="0.19685039370078741" top="0.39370078740157483" bottom="0.39370078740157483" header="0" footer="0.19685039370078741"/>
  <pageSetup paperSize="9" scale="79" fitToHeight="2" orientation="portrait" r:id="rId1"/>
  <headerFooter alignWithMargins="0">
    <oddFooter>&amp;L&amp;"Tahoma,Standaard"&amp;8Deelname betaald ouderschapsverlof, Printdatum: &amp;D, pagina &amp;P van &amp;N</oddFooter>
  </headerFooter>
  <rowBreaks count="1" manualBreakCount="1">
    <brk id="81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AK165"/>
  <sheetViews>
    <sheetView view="pageBreakPreview" zoomScale="130" zoomScaleNormal="100" zoomScaleSheetLayoutView="130" workbookViewId="0">
      <selection activeCell="AL162" sqref="A1:XFD1048576"/>
    </sheetView>
  </sheetViews>
  <sheetFormatPr defaultColWidth="9.42578125" defaultRowHeight="12.75" x14ac:dyDescent="0.2"/>
  <cols>
    <col min="1" max="1" width="9.5703125" style="15" customWidth="1"/>
    <col min="2" max="6" width="11.42578125" style="15" customWidth="1"/>
    <col min="7" max="7" width="16" style="15" bestFit="1" customWidth="1"/>
    <col min="8" max="8" width="12.5703125" style="15" customWidth="1"/>
    <col min="9" max="9" width="10.85546875" style="15" bestFit="1" customWidth="1"/>
    <col min="10" max="10" width="9.5703125" style="15" customWidth="1"/>
    <col min="11" max="11" width="16.5703125" style="15" customWidth="1"/>
    <col min="12" max="21" width="9.5703125" style="15" hidden="1" customWidth="1"/>
    <col min="22" max="22" width="9.42578125" style="15" hidden="1" customWidth="1"/>
    <col min="23" max="23" width="10.5703125" style="15" hidden="1" customWidth="1"/>
    <col min="24" max="24" width="10.42578125" style="15" hidden="1" customWidth="1"/>
    <col min="25" max="25" width="11.5703125" style="15" hidden="1" customWidth="1"/>
    <col min="26" max="26" width="13.42578125" style="15" hidden="1" customWidth="1"/>
    <col min="27" max="27" width="10.42578125" style="15" hidden="1" customWidth="1"/>
    <col min="28" max="29" width="9.42578125" style="15" hidden="1" customWidth="1"/>
    <col min="30" max="30" width="10.42578125" style="15" hidden="1" customWidth="1"/>
    <col min="31" max="32" width="11.5703125" style="15" hidden="1" customWidth="1"/>
    <col min="33" max="33" width="10.42578125" style="15" hidden="1" customWidth="1"/>
    <col min="34" max="34" width="10.5703125" style="15" hidden="1" customWidth="1"/>
    <col min="35" max="36" width="9.5703125" style="15" hidden="1" customWidth="1"/>
    <col min="37" max="37" width="10.5703125" style="15" hidden="1" customWidth="1"/>
    <col min="38" max="38" width="9.42578125" style="15" customWidth="1"/>
    <col min="39" max="16384" width="9.42578125" style="15"/>
  </cols>
  <sheetData>
    <row r="2" spans="1:26" x14ac:dyDescent="0.2">
      <c r="W2" s="46" t="s">
        <v>32</v>
      </c>
      <c r="X2" s="47"/>
      <c r="Y2" s="47"/>
      <c r="Z2" s="48"/>
    </row>
    <row r="3" spans="1:26" x14ac:dyDescent="0.2">
      <c r="W3" s="49" t="s">
        <v>33</v>
      </c>
      <c r="Z3" s="50"/>
    </row>
    <row r="4" spans="1:26" x14ac:dyDescent="0.2">
      <c r="W4" s="49" t="s">
        <v>34</v>
      </c>
      <c r="Z4" s="50"/>
    </row>
    <row r="5" spans="1:26" x14ac:dyDescent="0.2">
      <c r="W5" s="49" t="s">
        <v>35</v>
      </c>
      <c r="Z5" s="50"/>
    </row>
    <row r="6" spans="1:26" x14ac:dyDescent="0.2">
      <c r="W6" s="51" t="s">
        <v>36</v>
      </c>
      <c r="X6" s="52"/>
      <c r="Y6" s="52"/>
      <c r="Z6" s="53"/>
    </row>
    <row r="8" spans="1:26" ht="19.5" customHeight="1" x14ac:dyDescent="0.2"/>
    <row r="9" spans="1:26" ht="27.75" customHeight="1" x14ac:dyDescent="0.2"/>
    <row r="10" spans="1:26" x14ac:dyDescent="0.2">
      <c r="A10" s="55" t="s">
        <v>37</v>
      </c>
      <c r="B10" s="56"/>
      <c r="C10" s="57"/>
      <c r="D10" s="57"/>
      <c r="E10" s="57"/>
      <c r="F10" s="57"/>
      <c r="G10" s="57"/>
      <c r="H10" s="57"/>
      <c r="I10" s="58"/>
      <c r="J10" s="57"/>
      <c r="K10" s="59"/>
      <c r="W10" s="60" t="s">
        <v>33</v>
      </c>
      <c r="X10" s="47"/>
      <c r="Y10" s="48"/>
    </row>
    <row r="11" spans="1:26" x14ac:dyDescent="0.2">
      <c r="A11" s="61" t="s">
        <v>38</v>
      </c>
      <c r="B11" s="62"/>
      <c r="C11" s="62"/>
      <c r="D11" s="63"/>
      <c r="E11" s="62"/>
      <c r="F11" s="62" t="s">
        <v>39</v>
      </c>
      <c r="G11" s="62"/>
      <c r="H11" s="62"/>
      <c r="I11" s="65"/>
      <c r="J11" s="65"/>
      <c r="K11" s="66"/>
      <c r="V11" s="67"/>
      <c r="W11" s="49" t="s">
        <v>40</v>
      </c>
      <c r="Y11" s="50"/>
    </row>
    <row r="12" spans="1:26" x14ac:dyDescent="0.2">
      <c r="A12" s="61" t="s">
        <v>41</v>
      </c>
      <c r="B12" s="62"/>
      <c r="C12" s="62"/>
      <c r="D12" s="68"/>
      <c r="E12" s="62"/>
      <c r="F12" s="62" t="s">
        <v>42</v>
      </c>
      <c r="G12" s="62"/>
      <c r="H12" s="62"/>
      <c r="I12" s="65"/>
      <c r="J12" s="65"/>
      <c r="K12" s="66"/>
      <c r="V12" s="67"/>
      <c r="W12" s="51" t="s">
        <v>43</v>
      </c>
      <c r="X12" s="52"/>
      <c r="Y12" s="53"/>
    </row>
    <row r="13" spans="1:26" x14ac:dyDescent="0.2">
      <c r="A13" s="69" t="s">
        <v>44</v>
      </c>
      <c r="B13" s="70"/>
      <c r="C13" s="70"/>
      <c r="D13" s="71">
        <v>41.475000000000001</v>
      </c>
      <c r="E13" s="70"/>
      <c r="F13" s="70" t="s">
        <v>45</v>
      </c>
      <c r="G13" s="70"/>
      <c r="H13" s="70"/>
      <c r="I13" s="72"/>
      <c r="J13" s="72"/>
      <c r="K13" s="73"/>
      <c r="V13" s="67"/>
      <c r="W13" s="74"/>
    </row>
    <row r="14" spans="1:26" ht="8.25" customHeight="1" x14ac:dyDescent="0.2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26" x14ac:dyDescent="0.2">
      <c r="A15" s="75" t="s">
        <v>46</v>
      </c>
      <c r="B15" s="76"/>
      <c r="C15" s="57"/>
      <c r="D15" s="57"/>
      <c r="E15" s="57"/>
      <c r="F15" s="57"/>
      <c r="G15" s="57"/>
      <c r="H15" s="77"/>
      <c r="I15" s="77"/>
      <c r="J15" s="77"/>
      <c r="K15" s="78"/>
      <c r="L15" s="74"/>
      <c r="M15" s="74"/>
      <c r="N15" s="74"/>
      <c r="O15" s="74"/>
      <c r="P15" s="74"/>
      <c r="Q15" s="74"/>
      <c r="R15" s="74"/>
      <c r="S15" s="74"/>
      <c r="T15" s="74"/>
      <c r="U15" s="74"/>
      <c r="W15" s="60" t="s">
        <v>47</v>
      </c>
      <c r="X15" s="79">
        <f>H25</f>
        <v>0</v>
      </c>
    </row>
    <row r="16" spans="1:26" x14ac:dyDescent="0.2">
      <c r="A16" s="61" t="s">
        <v>48</v>
      </c>
      <c r="B16" s="62"/>
      <c r="C16" s="62"/>
      <c r="D16" s="62"/>
      <c r="E16" s="62"/>
      <c r="F16" s="62"/>
      <c r="G16" s="62"/>
      <c r="H16" s="80"/>
      <c r="I16" s="65"/>
      <c r="J16" s="65"/>
      <c r="K16" s="81"/>
      <c r="W16" s="49"/>
      <c r="X16" s="82"/>
    </row>
    <row r="17" spans="1:37" x14ac:dyDescent="0.2">
      <c r="A17" s="61" t="s">
        <v>49</v>
      </c>
      <c r="B17" s="62"/>
      <c r="C17" s="62"/>
      <c r="D17" s="62"/>
      <c r="E17" s="62"/>
      <c r="F17" s="62"/>
      <c r="G17" s="62"/>
      <c r="H17" s="83"/>
      <c r="I17" s="65"/>
      <c r="J17" s="65"/>
      <c r="K17" s="81"/>
      <c r="W17" s="51">
        <f>DAYS360(H24,X15)</f>
        <v>0</v>
      </c>
      <c r="X17" s="53"/>
    </row>
    <row r="18" spans="1:37" x14ac:dyDescent="0.2">
      <c r="A18" s="61" t="s">
        <v>50</v>
      </c>
      <c r="B18" s="62"/>
      <c r="C18" s="62"/>
      <c r="D18" s="62"/>
      <c r="E18" s="62"/>
      <c r="F18" s="62"/>
      <c r="G18" s="62"/>
      <c r="H18" s="80" t="s">
        <v>36</v>
      </c>
      <c r="I18" s="65"/>
      <c r="J18" s="65"/>
      <c r="K18" s="81"/>
    </row>
    <row r="19" spans="1:37" x14ac:dyDescent="0.2">
      <c r="A19" s="61" t="s">
        <v>159</v>
      </c>
      <c r="B19" s="62"/>
      <c r="C19" s="62"/>
      <c r="D19" s="62"/>
      <c r="E19" s="62"/>
      <c r="F19" s="62"/>
      <c r="G19" s="62"/>
      <c r="H19" s="84">
        <v>1</v>
      </c>
      <c r="I19" s="85"/>
      <c r="J19" s="85"/>
      <c r="K19" s="86"/>
      <c r="W19" s="60" t="s">
        <v>51</v>
      </c>
      <c r="X19" s="47"/>
      <c r="Y19" s="47"/>
      <c r="Z19" s="47"/>
      <c r="AA19" s="47"/>
      <c r="AB19" s="48"/>
    </row>
    <row r="20" spans="1:37" ht="9.75" customHeight="1" x14ac:dyDescent="0.2">
      <c r="A20" s="61"/>
      <c r="B20" s="62"/>
      <c r="C20" s="62"/>
      <c r="D20" s="62"/>
      <c r="E20" s="62"/>
      <c r="F20" s="62"/>
      <c r="G20" s="62"/>
      <c r="H20" s="118"/>
      <c r="I20" s="301"/>
      <c r="J20" s="301"/>
      <c r="K20" s="86"/>
      <c r="W20" s="49"/>
      <c r="Z20" s="74" t="s">
        <v>52</v>
      </c>
      <c r="AA20" s="74" t="s">
        <v>53</v>
      </c>
      <c r="AB20" s="88" t="s">
        <v>54</v>
      </c>
    </row>
    <row r="21" spans="1:37" x14ac:dyDescent="0.2">
      <c r="A21" s="89" t="s">
        <v>55</v>
      </c>
      <c r="B21" s="62"/>
      <c r="C21" s="62"/>
      <c r="D21" s="62"/>
      <c r="E21" s="62"/>
      <c r="F21" s="62"/>
      <c r="G21" s="62"/>
      <c r="H21" s="118"/>
      <c r="I21" s="118"/>
      <c r="J21" s="118"/>
      <c r="K21" s="86"/>
      <c r="W21" s="49" t="s">
        <v>56</v>
      </c>
      <c r="Y21" s="90">
        <f>H24</f>
        <v>0</v>
      </c>
      <c r="Z21" s="15">
        <f>YEAR(Y21)</f>
        <v>1900</v>
      </c>
      <c r="AA21" s="15">
        <f>MONTH(Y21)</f>
        <v>1</v>
      </c>
      <c r="AB21" s="50">
        <f>DAY(Y21)</f>
        <v>0</v>
      </c>
    </row>
    <row r="22" spans="1:37" x14ac:dyDescent="0.2">
      <c r="A22" s="61" t="s">
        <v>57</v>
      </c>
      <c r="B22" s="62"/>
      <c r="C22" s="62"/>
      <c r="D22" s="62"/>
      <c r="E22" s="62"/>
      <c r="F22" s="62"/>
      <c r="G22" s="62"/>
      <c r="H22" s="91" t="s">
        <v>43</v>
      </c>
      <c r="I22" s="302" t="str">
        <f>IF(H22="betaald", "Gebruik model 1. zie vorige tabblad","")</f>
        <v/>
      </c>
      <c r="J22" s="303"/>
      <c r="K22" s="86"/>
      <c r="V22" s="94"/>
      <c r="W22" s="51" t="s">
        <v>58</v>
      </c>
      <c r="X22" s="52"/>
      <c r="Y22" s="95">
        <f>DATE(Z21+8,AA21,AB21)</f>
        <v>2922</v>
      </c>
      <c r="Z22" s="52"/>
      <c r="AA22" s="52"/>
      <c r="AB22" s="53"/>
    </row>
    <row r="23" spans="1:37" x14ac:dyDescent="0.2">
      <c r="A23" s="61" t="s">
        <v>59</v>
      </c>
      <c r="B23" s="62"/>
      <c r="C23" s="62"/>
      <c r="D23" s="62"/>
      <c r="E23" s="62"/>
      <c r="F23" s="62"/>
      <c r="G23" s="62"/>
      <c r="H23" s="96"/>
      <c r="I23" s="304"/>
      <c r="J23" s="303"/>
      <c r="K23" s="86"/>
    </row>
    <row r="24" spans="1:37" x14ac:dyDescent="0.2">
      <c r="A24" s="61" t="s">
        <v>60</v>
      </c>
      <c r="B24" s="62"/>
      <c r="C24" s="62"/>
      <c r="D24" s="62"/>
      <c r="E24" s="62"/>
      <c r="F24" s="62"/>
      <c r="G24" s="62"/>
      <c r="H24" s="98"/>
      <c r="I24" s="85"/>
      <c r="J24" s="85"/>
      <c r="K24" s="86"/>
      <c r="W24" s="60" t="s">
        <v>61</v>
      </c>
      <c r="X24" s="47"/>
      <c r="Y24" s="48"/>
      <c r="AA24" s="100" t="s">
        <v>33</v>
      </c>
    </row>
    <row r="25" spans="1:37" x14ac:dyDescent="0.2">
      <c r="A25" s="61" t="s">
        <v>62</v>
      </c>
      <c r="B25" s="62"/>
      <c r="C25" s="62"/>
      <c r="D25" s="62"/>
      <c r="E25" s="62"/>
      <c r="F25" s="62"/>
      <c r="G25" s="62"/>
      <c r="H25" s="101"/>
      <c r="I25" s="102" t="str">
        <f>IF(AE29=1,"het verlof kan niet ingaan op zondag",IF(AK29=1,"het verlof kan niet ingaan op zaterdag",""))</f>
        <v>het verlof kan niet ingaan op zaterdag</v>
      </c>
      <c r="J25" s="85"/>
      <c r="K25" s="86"/>
      <c r="W25" s="103" t="e">
        <f>G33</f>
        <v>#DIV/0!</v>
      </c>
      <c r="X25" s="15" t="s">
        <v>63</v>
      </c>
      <c r="Y25" s="50"/>
      <c r="AA25" s="104" t="s">
        <v>64</v>
      </c>
      <c r="AE25" s="105" t="s">
        <v>65</v>
      </c>
      <c r="AF25" s="106">
        <f>H25</f>
        <v>0</v>
      </c>
      <c r="AG25" s="105" t="s">
        <v>66</v>
      </c>
      <c r="AH25" s="107">
        <f>WEEKDAY(AF25)</f>
        <v>7</v>
      </c>
    </row>
    <row r="26" spans="1:37" x14ac:dyDescent="0.2">
      <c r="A26" s="61" t="s">
        <v>67</v>
      </c>
      <c r="B26" s="62"/>
      <c r="C26" s="62"/>
      <c r="D26" s="62"/>
      <c r="E26" s="108"/>
      <c r="F26" s="62"/>
      <c r="G26" s="62"/>
      <c r="H26" s="109">
        <f>(ROUNDDOWN(W17/360,0))</f>
        <v>0</v>
      </c>
      <c r="I26" s="62" t="str">
        <f>IF(H25&gt;H27,"Opname mag tot de leeftijd van 8 jaar"," ")</f>
        <v xml:space="preserve"> </v>
      </c>
      <c r="J26" s="62"/>
      <c r="K26" s="86"/>
      <c r="U26" s="110">
        <f>ROUND(U30-K29,2)</f>
        <v>0</v>
      </c>
      <c r="V26" s="94"/>
      <c r="W26" s="111"/>
      <c r="X26" s="52"/>
      <c r="Y26" s="53"/>
      <c r="AA26" s="112" t="s">
        <v>68</v>
      </c>
      <c r="AE26" s="113" t="s">
        <v>69</v>
      </c>
      <c r="AF26" s="114" t="e">
        <f>#REF!</f>
        <v>#REF!</v>
      </c>
      <c r="AG26" s="115" t="e">
        <f>AF26</f>
        <v>#REF!</v>
      </c>
    </row>
    <row r="27" spans="1:37" x14ac:dyDescent="0.2">
      <c r="A27" s="61" t="s">
        <v>70</v>
      </c>
      <c r="B27" s="62"/>
      <c r="C27" s="62"/>
      <c r="D27" s="62"/>
      <c r="E27" s="108"/>
      <c r="F27" s="62"/>
      <c r="G27" s="62"/>
      <c r="H27" s="116" t="str">
        <f>IF(H24="","",Y22)</f>
        <v/>
      </c>
      <c r="I27" s="62"/>
      <c r="J27" s="62"/>
      <c r="K27" s="86"/>
      <c r="U27" s="15" t="s">
        <v>71</v>
      </c>
      <c r="V27" s="94"/>
      <c r="AE27" s="117" t="s">
        <v>72</v>
      </c>
      <c r="AF27" s="117" t="s">
        <v>73</v>
      </c>
      <c r="AG27" s="117" t="s">
        <v>74</v>
      </c>
      <c r="AH27" s="117" t="s">
        <v>75</v>
      </c>
      <c r="AI27" s="117" t="s">
        <v>76</v>
      </c>
      <c r="AJ27" s="117" t="s">
        <v>77</v>
      </c>
      <c r="AK27" s="117" t="s">
        <v>78</v>
      </c>
    </row>
    <row r="28" spans="1:37" x14ac:dyDescent="0.2">
      <c r="A28" s="61" t="s">
        <v>160</v>
      </c>
      <c r="B28" s="62"/>
      <c r="C28" s="62"/>
      <c r="D28" s="62"/>
      <c r="E28" s="62"/>
      <c r="F28" s="62"/>
      <c r="G28" s="118" t="str">
        <f>IF($H$18=$W$6,"klokuren","lesuren")</f>
        <v>klokuren</v>
      </c>
      <c r="H28" s="119"/>
      <c r="I28" s="62"/>
      <c r="J28" s="62"/>
      <c r="K28" s="86"/>
      <c r="V28" s="94"/>
      <c r="AE28" s="117"/>
      <c r="AF28" s="117"/>
      <c r="AG28" s="117"/>
      <c r="AH28" s="117"/>
      <c r="AI28" s="117"/>
      <c r="AJ28" s="117"/>
      <c r="AK28" s="117"/>
    </row>
    <row r="29" spans="1:37" ht="13.5" thickBot="1" x14ac:dyDescent="0.25">
      <c r="A29" s="61" t="s">
        <v>80</v>
      </c>
      <c r="B29" s="62"/>
      <c r="C29" s="62"/>
      <c r="D29" s="62"/>
      <c r="E29" s="62"/>
      <c r="F29" s="62"/>
      <c r="G29" s="118" t="str">
        <f>IF($H$18=$W$6,"klokuren","lesuren")</f>
        <v>klokuren</v>
      </c>
      <c r="H29" s="120">
        <f>IF(H18=W6,IF(H22=W11,415*H19,IF(H22=W12,1040*H19,415*H19)),IF(H22=W11,232.64*H19,IF(H22=W12,583*H19,232.64*H19)))-H28</f>
        <v>1040</v>
      </c>
      <c r="I29" s="62"/>
      <c r="J29" s="62"/>
      <c r="K29" s="86"/>
      <c r="U29" s="121">
        <f>H29*1659/930</f>
        <v>1855.2258064516129</v>
      </c>
      <c r="W29" s="67">
        <f>IF(G29="lesuren",(ROUND(H29*(1659/930),0)),H29)</f>
        <v>1040</v>
      </c>
      <c r="X29" s="15" t="s">
        <v>81</v>
      </c>
      <c r="AA29" s="90"/>
      <c r="AD29" s="100" t="s">
        <v>82</v>
      </c>
      <c r="AE29" s="117">
        <f>IF(AH$25=1,1,0)</f>
        <v>0</v>
      </c>
      <c r="AF29" s="117">
        <f>IF(AH$25=2,1,0)</f>
        <v>0</v>
      </c>
      <c r="AG29" s="117">
        <f>IF(AH$25=3,1,0)</f>
        <v>0</v>
      </c>
      <c r="AH29" s="117">
        <f>IF(AH$25=4,1,0)</f>
        <v>0</v>
      </c>
      <c r="AI29" s="117">
        <f>IF(AH$25=5,1,0)</f>
        <v>0</v>
      </c>
      <c r="AJ29" s="117">
        <f>IF(AH$25=6,1,0)</f>
        <v>0</v>
      </c>
      <c r="AK29" s="117">
        <f>IF(AH$25=7,1,0)</f>
        <v>1</v>
      </c>
    </row>
    <row r="30" spans="1:37" ht="13.5" thickBot="1" x14ac:dyDescent="0.25">
      <c r="A30" s="61" t="s">
        <v>83</v>
      </c>
      <c r="B30" s="122" t="str">
        <f>IF($H$18=$W$6,"klokuren","lesuren")</f>
        <v>klokuren</v>
      </c>
      <c r="C30" s="62" t="s">
        <v>84</v>
      </c>
      <c r="D30" s="62"/>
      <c r="E30" s="62"/>
      <c r="F30" s="62"/>
      <c r="G30" s="62"/>
      <c r="H30" s="123" t="s">
        <v>85</v>
      </c>
      <c r="I30" s="62"/>
      <c r="J30" s="62"/>
      <c r="K30" s="86"/>
      <c r="U30" s="124">
        <f>ROUND(D13*G32,2)</f>
        <v>0</v>
      </c>
      <c r="W30" s="125" t="s">
        <v>73</v>
      </c>
      <c r="X30" s="125" t="s">
        <v>74</v>
      </c>
      <c r="Y30" s="126" t="s">
        <v>75</v>
      </c>
      <c r="Z30" s="126" t="s">
        <v>76</v>
      </c>
      <c r="AA30" s="127" t="s">
        <v>77</v>
      </c>
      <c r="AB30" s="127" t="s">
        <v>86</v>
      </c>
    </row>
    <row r="31" spans="1:37" ht="13.5" thickBot="1" x14ac:dyDescent="0.25">
      <c r="A31" s="61"/>
      <c r="B31" s="128" t="s">
        <v>73</v>
      </c>
      <c r="C31" s="128" t="s">
        <v>74</v>
      </c>
      <c r="D31" s="129" t="s">
        <v>75</v>
      </c>
      <c r="E31" s="129" t="s">
        <v>76</v>
      </c>
      <c r="F31" s="130" t="s">
        <v>77</v>
      </c>
      <c r="G31" s="131" t="s">
        <v>86</v>
      </c>
      <c r="H31" s="132" t="s">
        <v>87</v>
      </c>
      <c r="I31" s="62"/>
      <c r="J31" s="62"/>
      <c r="K31" s="86"/>
      <c r="U31" s="133"/>
      <c r="V31" s="13" t="s">
        <v>88</v>
      </c>
      <c r="W31" s="133">
        <f>B32</f>
        <v>0</v>
      </c>
      <c r="X31" s="133">
        <f>C32</f>
        <v>0</v>
      </c>
      <c r="Y31" s="133">
        <f>D32</f>
        <v>0</v>
      </c>
      <c r="Z31" s="133">
        <f>E32</f>
        <v>0</v>
      </c>
      <c r="AA31" s="133">
        <f>F32</f>
        <v>0</v>
      </c>
      <c r="AB31" s="134">
        <f>SUM(W31:AA31)</f>
        <v>0</v>
      </c>
      <c r="AC31" s="15" t="str">
        <f>G29</f>
        <v>klokuren</v>
      </c>
    </row>
    <row r="32" spans="1:37" ht="13.5" thickBot="1" x14ac:dyDescent="0.25">
      <c r="A32" s="61"/>
      <c r="B32" s="135"/>
      <c r="C32" s="135"/>
      <c r="D32" s="135"/>
      <c r="E32" s="135"/>
      <c r="F32" s="135"/>
      <c r="G32" s="136">
        <f>SUM(B32:F32)</f>
        <v>0</v>
      </c>
      <c r="H32" s="137">
        <f>IF(H18="OP",D13*G32/940,IF(H18="Directie",D13*G32/940,G32*D13/1659))</f>
        <v>0</v>
      </c>
      <c r="I32" s="138" t="str">
        <f>IF($H$32&gt;$H$19,"U kunt niet meer dan uw benoemingsomvang","")</f>
        <v/>
      </c>
      <c r="J32" s="62"/>
      <c r="K32" s="139"/>
      <c r="L32" s="140"/>
      <c r="M32" s="140"/>
      <c r="N32" s="140"/>
      <c r="O32" s="140"/>
      <c r="P32" s="140"/>
      <c r="Q32" s="140"/>
      <c r="R32" s="140"/>
      <c r="S32" s="140"/>
      <c r="T32" s="140"/>
      <c r="U32" s="133"/>
      <c r="W32" s="141"/>
      <c r="X32" s="141"/>
      <c r="Y32" s="141"/>
      <c r="Z32" s="141"/>
      <c r="AA32" s="141"/>
      <c r="AB32" s="142"/>
    </row>
    <row r="33" spans="1:27" x14ac:dyDescent="0.2">
      <c r="A33" s="61" t="s">
        <v>89</v>
      </c>
      <c r="B33" s="62"/>
      <c r="C33" s="62"/>
      <c r="D33" s="62"/>
      <c r="E33" s="62"/>
      <c r="F33" s="62"/>
      <c r="G33" s="143" t="e">
        <f>H29/G32</f>
        <v>#DIV/0!</v>
      </c>
      <c r="H33" s="62"/>
      <c r="I33" s="138" t="str">
        <f>IF($H$32&gt;$H$19,"als ouderschapsverlof opnemen.","")</f>
        <v/>
      </c>
      <c r="J33" s="144"/>
      <c r="K33" s="86"/>
      <c r="W33" s="145"/>
      <c r="X33" s="145"/>
      <c r="Y33" s="145"/>
      <c r="Z33" s="145"/>
      <c r="AA33" s="145"/>
    </row>
    <row r="34" spans="1:27" x14ac:dyDescent="0.2">
      <c r="A34" s="61" t="s">
        <v>90</v>
      </c>
      <c r="B34" s="108"/>
      <c r="C34" s="62"/>
      <c r="D34" s="62"/>
      <c r="E34" s="146"/>
      <c r="F34" s="62"/>
      <c r="G34" s="62"/>
      <c r="H34" s="62"/>
      <c r="I34" s="147" t="str">
        <f>IF($H$32&gt;$H$19,"Zie tabblad 'Uitleg' onder punt 2.","")</f>
        <v/>
      </c>
      <c r="J34" s="62"/>
      <c r="K34" s="148"/>
      <c r="L34" s="149"/>
      <c r="M34" s="149"/>
      <c r="N34" s="149"/>
      <c r="O34" s="149"/>
      <c r="P34" s="149"/>
      <c r="Q34" s="149"/>
      <c r="R34" s="149"/>
      <c r="S34" s="149"/>
      <c r="T34" s="149"/>
      <c r="V34" s="150"/>
    </row>
    <row r="35" spans="1:27" x14ac:dyDescent="0.2">
      <c r="A35" s="151" t="s">
        <v>91</v>
      </c>
      <c r="B35" s="108"/>
      <c r="C35" s="62"/>
      <c r="D35" s="62"/>
      <c r="E35" s="146"/>
      <c r="F35" s="62"/>
      <c r="G35" s="152" t="s">
        <v>92</v>
      </c>
      <c r="H35" s="153" t="s">
        <v>93</v>
      </c>
      <c r="I35" s="58"/>
      <c r="J35" s="59"/>
      <c r="K35" s="86"/>
      <c r="V35" s="150"/>
    </row>
    <row r="36" spans="1:27" x14ac:dyDescent="0.2">
      <c r="A36" s="105" t="s">
        <v>94</v>
      </c>
      <c r="B36" s="154" t="s">
        <v>73</v>
      </c>
      <c r="C36" s="154" t="s">
        <v>74</v>
      </c>
      <c r="D36" s="155" t="s">
        <v>75</v>
      </c>
      <c r="E36" s="155" t="s">
        <v>76</v>
      </c>
      <c r="F36" s="156" t="s">
        <v>77</v>
      </c>
      <c r="G36" s="157" t="s">
        <v>95</v>
      </c>
      <c r="H36" s="105" t="s">
        <v>96</v>
      </c>
      <c r="I36" s="105" t="s">
        <v>97</v>
      </c>
      <c r="J36" s="158" t="s">
        <v>98</v>
      </c>
      <c r="K36" s="159"/>
      <c r="L36" s="160"/>
      <c r="M36" s="160"/>
      <c r="N36" s="160"/>
      <c r="O36" s="160"/>
      <c r="P36" s="160"/>
      <c r="Q36" s="160"/>
      <c r="R36" s="160"/>
      <c r="S36" s="160"/>
      <c r="T36" s="160"/>
    </row>
    <row r="37" spans="1:27" s="18" customFormat="1" ht="12" x14ac:dyDescent="0.2">
      <c r="A37" s="163"/>
      <c r="B37" s="162"/>
      <c r="C37" s="162"/>
      <c r="D37" s="162"/>
      <c r="E37" s="162"/>
      <c r="F37" s="162"/>
      <c r="G37" s="163" t="s">
        <v>222</v>
      </c>
      <c r="H37" s="164">
        <f t="shared" ref="H37:H100" si="0">SUM(W37:AA37)</f>
        <v>0</v>
      </c>
      <c r="I37" s="164">
        <f>H37</f>
        <v>0</v>
      </c>
      <c r="J37" s="164">
        <f t="shared" ref="J37:J100" si="1">$H$29-I37</f>
        <v>1040</v>
      </c>
      <c r="K37" s="165"/>
      <c r="L37" s="166"/>
      <c r="M37" s="166"/>
      <c r="N37" s="166"/>
      <c r="O37" s="166"/>
      <c r="P37" s="166"/>
      <c r="Q37" s="166"/>
      <c r="R37" s="166"/>
      <c r="S37" s="166"/>
      <c r="T37" s="166"/>
      <c r="W37" s="167">
        <f t="shared" ref="W37:AA68" si="2">IF(B37&lt;&gt;"",B$32,0)</f>
        <v>0</v>
      </c>
      <c r="X37" s="167">
        <f t="shared" si="2"/>
        <v>0</v>
      </c>
      <c r="Y37" s="167">
        <f t="shared" si="2"/>
        <v>0</v>
      </c>
      <c r="Z37" s="167">
        <f t="shared" si="2"/>
        <v>0</v>
      </c>
      <c r="AA37" s="167">
        <f t="shared" si="2"/>
        <v>0</v>
      </c>
    </row>
    <row r="38" spans="1:27" s="18" customFormat="1" ht="12" x14ac:dyDescent="0.2">
      <c r="A38" s="163"/>
      <c r="B38" s="162" t="str">
        <f>IF(B$32="","",IF($G37="nee",B$37+7*$U38,""))</f>
        <v/>
      </c>
      <c r="C38" s="162"/>
      <c r="D38" s="162" t="str">
        <f t="shared" ref="C38:F53" si="3">IF(D$32="","",IF($G37="nee",D$37+7*$U38,""))</f>
        <v/>
      </c>
      <c r="E38" s="162" t="str">
        <f t="shared" si="3"/>
        <v/>
      </c>
      <c r="F38" s="162" t="str">
        <f t="shared" si="3"/>
        <v/>
      </c>
      <c r="G38" s="163" t="str">
        <f>IF(G37="nee","nee",IF(G37="ja","n.v.t.",IF(G37="n.v.t.","n.v.t.","")))</f>
        <v>n.v.t.</v>
      </c>
      <c r="H38" s="164">
        <f t="shared" si="0"/>
        <v>0</v>
      </c>
      <c r="I38" s="164">
        <f t="shared" ref="I38:I101" si="4">I37+H38</f>
        <v>0</v>
      </c>
      <c r="J38" s="164">
        <f t="shared" si="1"/>
        <v>1040</v>
      </c>
      <c r="K38" s="165"/>
      <c r="L38" s="166"/>
      <c r="M38" s="166"/>
      <c r="N38" s="166"/>
      <c r="O38" s="166"/>
      <c r="P38" s="166"/>
      <c r="Q38" s="166"/>
      <c r="R38" s="166"/>
      <c r="S38" s="166"/>
      <c r="T38" s="166"/>
      <c r="U38" s="18">
        <v>1</v>
      </c>
      <c r="W38" s="167">
        <f>IF(B38&lt;&gt;"",B$32,0)</f>
        <v>0</v>
      </c>
      <c r="X38" s="167">
        <f>IF(C38&lt;&gt;"",C$32,0)</f>
        <v>0</v>
      </c>
      <c r="Y38" s="167">
        <f t="shared" si="2"/>
        <v>0</v>
      </c>
      <c r="Z38" s="167">
        <f t="shared" si="2"/>
        <v>0</v>
      </c>
      <c r="AA38" s="167">
        <f t="shared" si="2"/>
        <v>0</v>
      </c>
    </row>
    <row r="39" spans="1:27" s="18" customFormat="1" ht="12" x14ac:dyDescent="0.2">
      <c r="A39" s="163"/>
      <c r="B39" s="162" t="str">
        <f t="shared" ref="B39" si="5">IF(B$32="","",IF($G38="nee",B$37+7*$U39,""))</f>
        <v/>
      </c>
      <c r="C39" s="162"/>
      <c r="D39" s="162" t="str">
        <f t="shared" si="3"/>
        <v/>
      </c>
      <c r="E39" s="162" t="str">
        <f t="shared" si="3"/>
        <v/>
      </c>
      <c r="F39" s="162" t="str">
        <f t="shared" si="3"/>
        <v/>
      </c>
      <c r="G39" s="163" t="str">
        <f t="shared" ref="G39:G102" si="6">IF(G38="nee","nee",IF(G38="ja","n.v.t.",IF(G38="n.v.t.","n.v.t.","")))</f>
        <v>n.v.t.</v>
      </c>
      <c r="H39" s="164">
        <f t="shared" si="0"/>
        <v>0</v>
      </c>
      <c r="I39" s="164">
        <f t="shared" si="4"/>
        <v>0</v>
      </c>
      <c r="J39" s="164">
        <f t="shared" si="1"/>
        <v>1040</v>
      </c>
      <c r="K39" s="165"/>
      <c r="L39" s="166"/>
      <c r="M39" s="166"/>
      <c r="N39" s="166"/>
      <c r="O39" s="166"/>
      <c r="P39" s="166"/>
      <c r="Q39" s="166"/>
      <c r="R39" s="166"/>
      <c r="S39" s="166"/>
      <c r="T39" s="166"/>
      <c r="U39" s="18">
        <v>2</v>
      </c>
      <c r="W39" s="167">
        <f t="shared" si="2"/>
        <v>0</v>
      </c>
      <c r="X39" s="167">
        <f t="shared" si="2"/>
        <v>0</v>
      </c>
      <c r="Y39" s="167">
        <f t="shared" si="2"/>
        <v>0</v>
      </c>
      <c r="Z39" s="167">
        <f t="shared" si="2"/>
        <v>0</v>
      </c>
      <c r="AA39" s="167">
        <f t="shared" si="2"/>
        <v>0</v>
      </c>
    </row>
    <row r="40" spans="1:27" s="18" customFormat="1" ht="12" x14ac:dyDescent="0.2">
      <c r="A40" s="163"/>
      <c r="B40" s="162" t="str">
        <f t="shared" ref="B40" si="7">IF(B$32="","",IF($G39="nee",B$37+7*$U40,""))</f>
        <v/>
      </c>
      <c r="C40" s="162"/>
      <c r="D40" s="162" t="str">
        <f t="shared" si="3"/>
        <v/>
      </c>
      <c r="E40" s="162" t="str">
        <f t="shared" si="3"/>
        <v/>
      </c>
      <c r="F40" s="162" t="str">
        <f t="shared" si="3"/>
        <v/>
      </c>
      <c r="G40" s="163" t="str">
        <f t="shared" si="6"/>
        <v>n.v.t.</v>
      </c>
      <c r="H40" s="164">
        <f t="shared" si="0"/>
        <v>0</v>
      </c>
      <c r="I40" s="164">
        <f t="shared" si="4"/>
        <v>0</v>
      </c>
      <c r="J40" s="164">
        <f t="shared" si="1"/>
        <v>1040</v>
      </c>
      <c r="K40" s="165"/>
      <c r="L40" s="166"/>
      <c r="M40" s="166"/>
      <c r="N40" s="166"/>
      <c r="O40" s="166"/>
      <c r="P40" s="166"/>
      <c r="Q40" s="166"/>
      <c r="R40" s="166"/>
      <c r="S40" s="166"/>
      <c r="T40" s="166"/>
      <c r="U40" s="18">
        <v>3</v>
      </c>
      <c r="W40" s="167">
        <f t="shared" si="2"/>
        <v>0</v>
      </c>
      <c r="X40" s="167">
        <f t="shared" si="2"/>
        <v>0</v>
      </c>
      <c r="Y40" s="167">
        <f t="shared" si="2"/>
        <v>0</v>
      </c>
      <c r="Z40" s="167">
        <f t="shared" si="2"/>
        <v>0</v>
      </c>
      <c r="AA40" s="167">
        <f t="shared" si="2"/>
        <v>0</v>
      </c>
    </row>
    <row r="41" spans="1:27" s="18" customFormat="1" ht="12" x14ac:dyDescent="0.2">
      <c r="A41" s="163"/>
      <c r="B41" s="162" t="str">
        <f t="shared" ref="B41" si="8">IF(B$32="","",IF($G40="nee",B$37+7*$U41,""))</f>
        <v/>
      </c>
      <c r="C41" s="162"/>
      <c r="D41" s="162" t="str">
        <f t="shared" si="3"/>
        <v/>
      </c>
      <c r="E41" s="162" t="str">
        <f t="shared" si="3"/>
        <v/>
      </c>
      <c r="F41" s="162" t="str">
        <f t="shared" si="3"/>
        <v/>
      </c>
      <c r="G41" s="163" t="str">
        <f t="shared" si="6"/>
        <v>n.v.t.</v>
      </c>
      <c r="H41" s="164">
        <f t="shared" si="0"/>
        <v>0</v>
      </c>
      <c r="I41" s="164">
        <f t="shared" si="4"/>
        <v>0</v>
      </c>
      <c r="J41" s="164">
        <f t="shared" si="1"/>
        <v>1040</v>
      </c>
      <c r="K41" s="165"/>
      <c r="L41" s="166"/>
      <c r="M41" s="166"/>
      <c r="N41" s="166"/>
      <c r="O41" s="166"/>
      <c r="P41" s="166"/>
      <c r="Q41" s="166"/>
      <c r="R41" s="166"/>
      <c r="S41" s="166"/>
      <c r="T41" s="166"/>
      <c r="U41" s="18">
        <v>4</v>
      </c>
      <c r="W41" s="167">
        <f t="shared" si="2"/>
        <v>0</v>
      </c>
      <c r="X41" s="167">
        <f t="shared" si="2"/>
        <v>0</v>
      </c>
      <c r="Y41" s="167">
        <f t="shared" si="2"/>
        <v>0</v>
      </c>
      <c r="Z41" s="167">
        <f t="shared" si="2"/>
        <v>0</v>
      </c>
      <c r="AA41" s="167">
        <f t="shared" si="2"/>
        <v>0</v>
      </c>
    </row>
    <row r="42" spans="1:27" s="18" customFormat="1" ht="12" x14ac:dyDescent="0.2">
      <c r="A42" s="163"/>
      <c r="B42" s="162" t="str">
        <f t="shared" ref="B42" si="9">IF(B$32="","",IF($G41="nee",B$37+7*$U42,""))</f>
        <v/>
      </c>
      <c r="C42" s="162"/>
      <c r="D42" s="162" t="str">
        <f t="shared" si="3"/>
        <v/>
      </c>
      <c r="E42" s="162" t="str">
        <f t="shared" si="3"/>
        <v/>
      </c>
      <c r="F42" s="162" t="str">
        <f t="shared" si="3"/>
        <v/>
      </c>
      <c r="G42" s="163" t="str">
        <f t="shared" si="6"/>
        <v>n.v.t.</v>
      </c>
      <c r="H42" s="164">
        <f t="shared" si="0"/>
        <v>0</v>
      </c>
      <c r="I42" s="164">
        <f t="shared" si="4"/>
        <v>0</v>
      </c>
      <c r="J42" s="164">
        <f t="shared" si="1"/>
        <v>1040</v>
      </c>
      <c r="K42" s="165"/>
      <c r="L42" s="166"/>
      <c r="M42" s="166"/>
      <c r="N42" s="166"/>
      <c r="O42" s="166"/>
      <c r="P42" s="166"/>
      <c r="Q42" s="166"/>
      <c r="R42" s="166"/>
      <c r="S42" s="166"/>
      <c r="T42" s="166"/>
      <c r="U42" s="18">
        <v>5</v>
      </c>
      <c r="W42" s="167">
        <f t="shared" si="2"/>
        <v>0</v>
      </c>
      <c r="X42" s="167">
        <f t="shared" si="2"/>
        <v>0</v>
      </c>
      <c r="Y42" s="167">
        <f t="shared" si="2"/>
        <v>0</v>
      </c>
      <c r="Z42" s="167">
        <f t="shared" si="2"/>
        <v>0</v>
      </c>
      <c r="AA42" s="167">
        <f t="shared" si="2"/>
        <v>0</v>
      </c>
    </row>
    <row r="43" spans="1:27" s="18" customFormat="1" ht="12" x14ac:dyDescent="0.2">
      <c r="A43" s="163"/>
      <c r="B43" s="162" t="str">
        <f t="shared" ref="B43" si="10">IF(B$32="","",IF($G42="nee",B$37+7*$U43,""))</f>
        <v/>
      </c>
      <c r="C43" s="162"/>
      <c r="D43" s="162" t="str">
        <f t="shared" si="3"/>
        <v/>
      </c>
      <c r="E43" s="162" t="str">
        <f t="shared" si="3"/>
        <v/>
      </c>
      <c r="F43" s="162" t="str">
        <f t="shared" si="3"/>
        <v/>
      </c>
      <c r="G43" s="163" t="str">
        <f t="shared" si="6"/>
        <v>n.v.t.</v>
      </c>
      <c r="H43" s="164">
        <f t="shared" si="0"/>
        <v>0</v>
      </c>
      <c r="I43" s="164">
        <f t="shared" si="4"/>
        <v>0</v>
      </c>
      <c r="J43" s="164">
        <f t="shared" si="1"/>
        <v>1040</v>
      </c>
      <c r="K43" s="165"/>
      <c r="L43" s="166"/>
      <c r="M43" s="166"/>
      <c r="N43" s="166"/>
      <c r="O43" s="166"/>
      <c r="P43" s="166"/>
      <c r="Q43" s="166"/>
      <c r="R43" s="166"/>
      <c r="S43" s="166"/>
      <c r="T43" s="166"/>
      <c r="U43" s="18">
        <v>6</v>
      </c>
      <c r="W43" s="167">
        <f t="shared" si="2"/>
        <v>0</v>
      </c>
      <c r="X43" s="167">
        <f t="shared" si="2"/>
        <v>0</v>
      </c>
      <c r="Y43" s="167">
        <f t="shared" si="2"/>
        <v>0</v>
      </c>
      <c r="Z43" s="167">
        <f t="shared" si="2"/>
        <v>0</v>
      </c>
      <c r="AA43" s="167">
        <f t="shared" si="2"/>
        <v>0</v>
      </c>
    </row>
    <row r="44" spans="1:27" s="18" customFormat="1" ht="12" x14ac:dyDescent="0.2">
      <c r="A44" s="163"/>
      <c r="B44" s="162" t="str">
        <f t="shared" ref="B44" si="11">IF(B$32="","",IF($G43="nee",B$37+7*$U44,""))</f>
        <v/>
      </c>
      <c r="C44" s="162"/>
      <c r="D44" s="162" t="str">
        <f t="shared" si="3"/>
        <v/>
      </c>
      <c r="E44" s="162" t="str">
        <f t="shared" si="3"/>
        <v/>
      </c>
      <c r="F44" s="162" t="str">
        <f t="shared" si="3"/>
        <v/>
      </c>
      <c r="G44" s="163" t="str">
        <f t="shared" si="6"/>
        <v>n.v.t.</v>
      </c>
      <c r="H44" s="164">
        <f t="shared" si="0"/>
        <v>0</v>
      </c>
      <c r="I44" s="164">
        <f t="shared" si="4"/>
        <v>0</v>
      </c>
      <c r="J44" s="164">
        <f t="shared" si="1"/>
        <v>1040</v>
      </c>
      <c r="K44" s="168" t="str">
        <f t="shared" ref="K44:K107" si="12">IF(J44&lt;0,"U neemt te veel uren op","")</f>
        <v/>
      </c>
      <c r="L44" s="169"/>
      <c r="M44" s="169"/>
      <c r="N44" s="169"/>
      <c r="O44" s="169"/>
      <c r="P44" s="169"/>
      <c r="Q44" s="169"/>
      <c r="R44" s="169"/>
      <c r="S44" s="169"/>
      <c r="T44" s="169"/>
      <c r="U44" s="18">
        <v>7</v>
      </c>
      <c r="W44" s="167">
        <f t="shared" si="2"/>
        <v>0</v>
      </c>
      <c r="X44" s="167">
        <f t="shared" si="2"/>
        <v>0</v>
      </c>
      <c r="Y44" s="167">
        <f t="shared" si="2"/>
        <v>0</v>
      </c>
      <c r="Z44" s="167">
        <f t="shared" si="2"/>
        <v>0</v>
      </c>
      <c r="AA44" s="167">
        <f t="shared" si="2"/>
        <v>0</v>
      </c>
    </row>
    <row r="45" spans="1:27" s="18" customFormat="1" ht="12" x14ac:dyDescent="0.2">
      <c r="A45" s="163"/>
      <c r="B45" s="162" t="str">
        <f t="shared" ref="B45" si="13">IF(B$32="","",IF($G44="nee",B$37+7*$U45,""))</f>
        <v/>
      </c>
      <c r="C45" s="162"/>
      <c r="D45" s="162" t="str">
        <f t="shared" si="3"/>
        <v/>
      </c>
      <c r="E45" s="162" t="str">
        <f t="shared" si="3"/>
        <v/>
      </c>
      <c r="F45" s="162" t="str">
        <f t="shared" si="3"/>
        <v/>
      </c>
      <c r="G45" s="163" t="s">
        <v>64</v>
      </c>
      <c r="H45" s="164">
        <f t="shared" si="0"/>
        <v>0</v>
      </c>
      <c r="I45" s="164">
        <f t="shared" si="4"/>
        <v>0</v>
      </c>
      <c r="J45" s="164">
        <f t="shared" si="1"/>
        <v>1040</v>
      </c>
      <c r="K45" s="168" t="str">
        <f t="shared" si="12"/>
        <v/>
      </c>
      <c r="L45" s="169"/>
      <c r="M45" s="169"/>
      <c r="N45" s="169"/>
      <c r="O45" s="169"/>
      <c r="P45" s="169"/>
      <c r="Q45" s="169"/>
      <c r="R45" s="169"/>
      <c r="S45" s="169"/>
      <c r="T45" s="169"/>
      <c r="U45" s="18">
        <v>8</v>
      </c>
      <c r="W45" s="167">
        <f t="shared" si="2"/>
        <v>0</v>
      </c>
      <c r="X45" s="167">
        <f t="shared" si="2"/>
        <v>0</v>
      </c>
      <c r="Y45" s="167">
        <f t="shared" si="2"/>
        <v>0</v>
      </c>
      <c r="Z45" s="167">
        <f t="shared" si="2"/>
        <v>0</v>
      </c>
      <c r="AA45" s="167">
        <f t="shared" si="2"/>
        <v>0</v>
      </c>
    </row>
    <row r="46" spans="1:27" s="18" customFormat="1" ht="12" x14ac:dyDescent="0.2">
      <c r="A46" s="163"/>
      <c r="B46" s="162" t="str">
        <f t="shared" ref="B46" si="14">IF(B$32="","",IF($G45="nee",B$37+7*$U46,""))</f>
        <v/>
      </c>
      <c r="C46" s="162"/>
      <c r="D46" s="162" t="str">
        <f t="shared" si="3"/>
        <v/>
      </c>
      <c r="E46" s="162"/>
      <c r="F46" s="162" t="str">
        <f t="shared" si="3"/>
        <v/>
      </c>
      <c r="G46" s="163" t="str">
        <f t="shared" si="6"/>
        <v>n.v.t.</v>
      </c>
      <c r="H46" s="164">
        <f t="shared" si="0"/>
        <v>0</v>
      </c>
      <c r="I46" s="164">
        <f t="shared" si="4"/>
        <v>0</v>
      </c>
      <c r="J46" s="164">
        <f t="shared" si="1"/>
        <v>1040</v>
      </c>
      <c r="K46" s="168" t="str">
        <f t="shared" si="12"/>
        <v/>
      </c>
      <c r="L46" s="169"/>
      <c r="M46" s="169"/>
      <c r="N46" s="169"/>
      <c r="O46" s="169"/>
      <c r="P46" s="169"/>
      <c r="Q46" s="169"/>
      <c r="R46" s="169"/>
      <c r="S46" s="169"/>
      <c r="T46" s="169"/>
      <c r="U46" s="18">
        <v>9</v>
      </c>
      <c r="W46" s="167">
        <f t="shared" si="2"/>
        <v>0</v>
      </c>
      <c r="X46" s="167">
        <f t="shared" si="2"/>
        <v>0</v>
      </c>
      <c r="Y46" s="167">
        <f t="shared" si="2"/>
        <v>0</v>
      </c>
      <c r="Z46" s="167">
        <f t="shared" si="2"/>
        <v>0</v>
      </c>
      <c r="AA46" s="167">
        <f t="shared" si="2"/>
        <v>0</v>
      </c>
    </row>
    <row r="47" spans="1:27" s="18" customFormat="1" ht="12" x14ac:dyDescent="0.2">
      <c r="A47" s="163"/>
      <c r="B47" s="162" t="str">
        <f t="shared" ref="B47" si="15">IF(B$32="","",IF($G46="nee",B$37+7*$U47,""))</f>
        <v/>
      </c>
      <c r="C47" s="162"/>
      <c r="D47" s="162" t="str">
        <f t="shared" si="3"/>
        <v/>
      </c>
      <c r="E47" s="162"/>
      <c r="F47" s="162" t="str">
        <f t="shared" si="3"/>
        <v/>
      </c>
      <c r="G47" s="163" t="str">
        <f t="shared" si="6"/>
        <v>n.v.t.</v>
      </c>
      <c r="H47" s="164">
        <f t="shared" si="0"/>
        <v>0</v>
      </c>
      <c r="I47" s="164">
        <f t="shared" si="4"/>
        <v>0</v>
      </c>
      <c r="J47" s="164">
        <f t="shared" si="1"/>
        <v>1040</v>
      </c>
      <c r="K47" s="168" t="str">
        <f t="shared" si="12"/>
        <v/>
      </c>
      <c r="L47" s="169"/>
      <c r="M47" s="169"/>
      <c r="N47" s="169"/>
      <c r="O47" s="169"/>
      <c r="P47" s="169"/>
      <c r="Q47" s="169"/>
      <c r="R47" s="169"/>
      <c r="S47" s="169"/>
      <c r="T47" s="169"/>
      <c r="U47" s="18">
        <v>10</v>
      </c>
      <c r="W47" s="167">
        <f t="shared" si="2"/>
        <v>0</v>
      </c>
      <c r="X47" s="167">
        <f t="shared" si="2"/>
        <v>0</v>
      </c>
      <c r="Y47" s="167">
        <f t="shared" si="2"/>
        <v>0</v>
      </c>
      <c r="Z47" s="167">
        <f t="shared" si="2"/>
        <v>0</v>
      </c>
      <c r="AA47" s="167">
        <f t="shared" si="2"/>
        <v>0</v>
      </c>
    </row>
    <row r="48" spans="1:27" s="18" customFormat="1" ht="12" x14ac:dyDescent="0.2">
      <c r="A48" s="163"/>
      <c r="B48" s="162" t="str">
        <f t="shared" ref="B48" si="16">IF(B$32="","",IF($G47="nee",B$37+7*$U48,""))</f>
        <v/>
      </c>
      <c r="C48" s="162"/>
      <c r="D48" s="162" t="str">
        <f t="shared" si="3"/>
        <v/>
      </c>
      <c r="E48" s="162"/>
      <c r="F48" s="162" t="str">
        <f t="shared" si="3"/>
        <v/>
      </c>
      <c r="G48" s="163" t="str">
        <f t="shared" si="6"/>
        <v>n.v.t.</v>
      </c>
      <c r="H48" s="164">
        <f t="shared" si="0"/>
        <v>0</v>
      </c>
      <c r="I48" s="164">
        <f t="shared" si="4"/>
        <v>0</v>
      </c>
      <c r="J48" s="164">
        <f t="shared" si="1"/>
        <v>1040</v>
      </c>
      <c r="K48" s="168" t="str">
        <f t="shared" si="12"/>
        <v/>
      </c>
      <c r="L48" s="169"/>
      <c r="M48" s="169"/>
      <c r="N48" s="169"/>
      <c r="O48" s="169"/>
      <c r="P48" s="169"/>
      <c r="Q48" s="169"/>
      <c r="R48" s="169"/>
      <c r="S48" s="169"/>
      <c r="T48" s="169"/>
      <c r="U48" s="18">
        <v>11</v>
      </c>
      <c r="W48" s="167">
        <f t="shared" si="2"/>
        <v>0</v>
      </c>
      <c r="X48" s="167">
        <f t="shared" si="2"/>
        <v>0</v>
      </c>
      <c r="Y48" s="167">
        <f t="shared" si="2"/>
        <v>0</v>
      </c>
      <c r="Z48" s="167">
        <f t="shared" si="2"/>
        <v>0</v>
      </c>
      <c r="AA48" s="167">
        <f t="shared" si="2"/>
        <v>0</v>
      </c>
    </row>
    <row r="49" spans="1:27" s="18" customFormat="1" ht="12" x14ac:dyDescent="0.2">
      <c r="A49" s="163"/>
      <c r="B49" s="162" t="str">
        <f t="shared" ref="B49" si="17">IF(B$32="","",IF($G48="nee",B$37+7*$U49,""))</f>
        <v/>
      </c>
      <c r="C49" s="162"/>
      <c r="D49" s="162" t="str">
        <f t="shared" si="3"/>
        <v/>
      </c>
      <c r="E49" s="162"/>
      <c r="F49" s="162" t="str">
        <f t="shared" si="3"/>
        <v/>
      </c>
      <c r="G49" s="163" t="str">
        <f t="shared" si="6"/>
        <v>n.v.t.</v>
      </c>
      <c r="H49" s="164">
        <f t="shared" si="0"/>
        <v>0</v>
      </c>
      <c r="I49" s="164">
        <f t="shared" si="4"/>
        <v>0</v>
      </c>
      <c r="J49" s="164">
        <f t="shared" si="1"/>
        <v>1040</v>
      </c>
      <c r="K49" s="168" t="str">
        <f t="shared" si="12"/>
        <v/>
      </c>
      <c r="L49" s="169"/>
      <c r="M49" s="169"/>
      <c r="N49" s="169"/>
      <c r="O49" s="169"/>
      <c r="P49" s="169"/>
      <c r="Q49" s="169"/>
      <c r="R49" s="169"/>
      <c r="S49" s="169"/>
      <c r="T49" s="169"/>
      <c r="U49" s="18">
        <v>12</v>
      </c>
      <c r="W49" s="167">
        <f t="shared" si="2"/>
        <v>0</v>
      </c>
      <c r="X49" s="167">
        <f t="shared" si="2"/>
        <v>0</v>
      </c>
      <c r="Y49" s="167">
        <f t="shared" si="2"/>
        <v>0</v>
      </c>
      <c r="Z49" s="167">
        <f t="shared" si="2"/>
        <v>0</v>
      </c>
      <c r="AA49" s="167">
        <f t="shared" si="2"/>
        <v>0</v>
      </c>
    </row>
    <row r="50" spans="1:27" s="18" customFormat="1" ht="12" x14ac:dyDescent="0.2">
      <c r="A50" s="163"/>
      <c r="B50" s="162" t="str">
        <f t="shared" ref="B50" si="18">IF(B$32="","",IF($G49="nee",B$37+7*$U50,""))</f>
        <v/>
      </c>
      <c r="C50" s="162" t="str">
        <f t="shared" si="3"/>
        <v/>
      </c>
      <c r="D50" s="162" t="str">
        <f t="shared" si="3"/>
        <v/>
      </c>
      <c r="E50" s="162"/>
      <c r="F50" s="162" t="str">
        <f t="shared" si="3"/>
        <v/>
      </c>
      <c r="G50" s="163" t="str">
        <f t="shared" si="6"/>
        <v>n.v.t.</v>
      </c>
      <c r="H50" s="164">
        <f t="shared" si="0"/>
        <v>0</v>
      </c>
      <c r="I50" s="164">
        <f t="shared" si="4"/>
        <v>0</v>
      </c>
      <c r="J50" s="164">
        <f t="shared" si="1"/>
        <v>1040</v>
      </c>
      <c r="K50" s="168" t="str">
        <f t="shared" si="12"/>
        <v/>
      </c>
      <c r="L50" s="169"/>
      <c r="M50" s="169"/>
      <c r="N50" s="169"/>
      <c r="O50" s="169"/>
      <c r="P50" s="169"/>
      <c r="Q50" s="169"/>
      <c r="R50" s="169"/>
      <c r="S50" s="169"/>
      <c r="T50" s="169"/>
      <c r="U50" s="18">
        <v>13</v>
      </c>
      <c r="W50" s="167">
        <f t="shared" si="2"/>
        <v>0</v>
      </c>
      <c r="X50" s="167">
        <f t="shared" si="2"/>
        <v>0</v>
      </c>
      <c r="Y50" s="167">
        <f t="shared" si="2"/>
        <v>0</v>
      </c>
      <c r="Z50" s="167">
        <f t="shared" si="2"/>
        <v>0</v>
      </c>
      <c r="AA50" s="167">
        <f t="shared" si="2"/>
        <v>0</v>
      </c>
    </row>
    <row r="51" spans="1:27" s="18" customFormat="1" ht="12" x14ac:dyDescent="0.2">
      <c r="A51" s="163"/>
      <c r="B51" s="162" t="str">
        <f t="shared" ref="B51" si="19">IF(B$32="","",IF($G50="nee",B$37+7*$U51,""))</f>
        <v/>
      </c>
      <c r="C51" s="162" t="str">
        <f t="shared" si="3"/>
        <v/>
      </c>
      <c r="D51" s="162" t="str">
        <f t="shared" si="3"/>
        <v/>
      </c>
      <c r="E51" s="162"/>
      <c r="F51" s="162" t="str">
        <f t="shared" si="3"/>
        <v/>
      </c>
      <c r="G51" s="163" t="str">
        <f t="shared" si="6"/>
        <v>n.v.t.</v>
      </c>
      <c r="H51" s="164">
        <f t="shared" si="0"/>
        <v>0</v>
      </c>
      <c r="I51" s="164">
        <f t="shared" si="4"/>
        <v>0</v>
      </c>
      <c r="J51" s="164">
        <f t="shared" si="1"/>
        <v>1040</v>
      </c>
      <c r="K51" s="168" t="str">
        <f t="shared" si="12"/>
        <v/>
      </c>
      <c r="L51" s="169"/>
      <c r="M51" s="169"/>
      <c r="N51" s="169"/>
      <c r="O51" s="169"/>
      <c r="P51" s="169"/>
      <c r="Q51" s="169"/>
      <c r="R51" s="169"/>
      <c r="S51" s="169"/>
      <c r="T51" s="169"/>
      <c r="U51" s="18">
        <v>14</v>
      </c>
      <c r="W51" s="167">
        <f t="shared" si="2"/>
        <v>0</v>
      </c>
      <c r="X51" s="167">
        <f t="shared" si="2"/>
        <v>0</v>
      </c>
      <c r="Y51" s="167">
        <f t="shared" si="2"/>
        <v>0</v>
      </c>
      <c r="Z51" s="167">
        <f t="shared" si="2"/>
        <v>0</v>
      </c>
      <c r="AA51" s="167">
        <f t="shared" si="2"/>
        <v>0</v>
      </c>
    </row>
    <row r="52" spans="1:27" s="18" customFormat="1" ht="12" x14ac:dyDescent="0.2">
      <c r="A52" s="163"/>
      <c r="B52" s="162" t="str">
        <f t="shared" ref="B52" si="20">IF(B$32="","",IF($G51="nee",B$37+7*$U52,""))</f>
        <v/>
      </c>
      <c r="C52" s="162" t="str">
        <f t="shared" si="3"/>
        <v/>
      </c>
      <c r="D52" s="162" t="str">
        <f t="shared" si="3"/>
        <v/>
      </c>
      <c r="E52" s="162"/>
      <c r="F52" s="162" t="str">
        <f t="shared" si="3"/>
        <v/>
      </c>
      <c r="G52" s="163" t="str">
        <f t="shared" si="6"/>
        <v>n.v.t.</v>
      </c>
      <c r="H52" s="164">
        <f t="shared" si="0"/>
        <v>0</v>
      </c>
      <c r="I52" s="164">
        <f t="shared" si="4"/>
        <v>0</v>
      </c>
      <c r="J52" s="164">
        <f t="shared" si="1"/>
        <v>1040</v>
      </c>
      <c r="K52" s="168" t="str">
        <f t="shared" si="12"/>
        <v/>
      </c>
      <c r="L52" s="169"/>
      <c r="M52" s="169"/>
      <c r="N52" s="169"/>
      <c r="O52" s="169"/>
      <c r="P52" s="169"/>
      <c r="Q52" s="169"/>
      <c r="R52" s="169"/>
      <c r="S52" s="169"/>
      <c r="T52" s="169"/>
      <c r="U52" s="18">
        <v>15</v>
      </c>
      <c r="W52" s="167">
        <f t="shared" si="2"/>
        <v>0</v>
      </c>
      <c r="X52" s="167">
        <f t="shared" si="2"/>
        <v>0</v>
      </c>
      <c r="Y52" s="167">
        <f t="shared" si="2"/>
        <v>0</v>
      </c>
      <c r="Z52" s="167">
        <f t="shared" si="2"/>
        <v>0</v>
      </c>
      <c r="AA52" s="167">
        <f t="shared" si="2"/>
        <v>0</v>
      </c>
    </row>
    <row r="53" spans="1:27" s="18" customFormat="1" ht="12" x14ac:dyDescent="0.2">
      <c r="A53" s="163"/>
      <c r="B53" s="162" t="str">
        <f t="shared" ref="B53" si="21">IF(B$32="","",IF($G52="nee",B$37+7*$U53,""))</f>
        <v/>
      </c>
      <c r="C53" s="162" t="str">
        <f t="shared" si="3"/>
        <v/>
      </c>
      <c r="D53" s="162" t="str">
        <f t="shared" si="3"/>
        <v/>
      </c>
      <c r="E53" s="162"/>
      <c r="F53" s="162" t="str">
        <f t="shared" si="3"/>
        <v/>
      </c>
      <c r="G53" s="163" t="str">
        <f t="shared" si="6"/>
        <v>n.v.t.</v>
      </c>
      <c r="H53" s="164">
        <f t="shared" si="0"/>
        <v>0</v>
      </c>
      <c r="I53" s="164">
        <f t="shared" si="4"/>
        <v>0</v>
      </c>
      <c r="J53" s="164">
        <f t="shared" si="1"/>
        <v>1040</v>
      </c>
      <c r="K53" s="168" t="str">
        <f t="shared" si="12"/>
        <v/>
      </c>
      <c r="L53" s="169"/>
      <c r="M53" s="169"/>
      <c r="N53" s="169"/>
      <c r="O53" s="169"/>
      <c r="P53" s="169"/>
      <c r="Q53" s="169"/>
      <c r="R53" s="169"/>
      <c r="S53" s="169"/>
      <c r="T53" s="169"/>
      <c r="U53" s="18">
        <v>16</v>
      </c>
      <c r="W53" s="167">
        <f t="shared" si="2"/>
        <v>0</v>
      </c>
      <c r="X53" s="167">
        <f t="shared" si="2"/>
        <v>0</v>
      </c>
      <c r="Y53" s="167">
        <f t="shared" si="2"/>
        <v>0</v>
      </c>
      <c r="Z53" s="167">
        <f t="shared" si="2"/>
        <v>0</v>
      </c>
      <c r="AA53" s="167">
        <f t="shared" si="2"/>
        <v>0</v>
      </c>
    </row>
    <row r="54" spans="1:27" s="18" customFormat="1" ht="12" x14ac:dyDescent="0.2">
      <c r="A54" s="163"/>
      <c r="B54" s="162" t="str">
        <f t="shared" ref="B54:F69" si="22">IF(B$32="","",IF($G53="nee",B$37+7*$U54,""))</f>
        <v/>
      </c>
      <c r="C54" s="162" t="str">
        <f t="shared" si="22"/>
        <v/>
      </c>
      <c r="D54" s="162" t="str">
        <f t="shared" si="22"/>
        <v/>
      </c>
      <c r="E54" s="162"/>
      <c r="F54" s="162" t="str">
        <f t="shared" si="22"/>
        <v/>
      </c>
      <c r="G54" s="163" t="str">
        <f t="shared" si="6"/>
        <v>n.v.t.</v>
      </c>
      <c r="H54" s="164">
        <f t="shared" si="0"/>
        <v>0</v>
      </c>
      <c r="I54" s="164">
        <f t="shared" si="4"/>
        <v>0</v>
      </c>
      <c r="J54" s="164">
        <f t="shared" si="1"/>
        <v>1040</v>
      </c>
      <c r="K54" s="168" t="str">
        <f t="shared" si="12"/>
        <v/>
      </c>
      <c r="L54" s="169"/>
      <c r="M54" s="169"/>
      <c r="N54" s="169"/>
      <c r="O54" s="169"/>
      <c r="P54" s="169"/>
      <c r="Q54" s="169"/>
      <c r="R54" s="169"/>
      <c r="S54" s="169"/>
      <c r="T54" s="169"/>
      <c r="U54" s="18">
        <v>17</v>
      </c>
      <c r="W54" s="167">
        <f t="shared" si="2"/>
        <v>0</v>
      </c>
      <c r="X54" s="167">
        <f t="shared" si="2"/>
        <v>0</v>
      </c>
      <c r="Y54" s="167">
        <f t="shared" si="2"/>
        <v>0</v>
      </c>
      <c r="Z54" s="167">
        <f t="shared" si="2"/>
        <v>0</v>
      </c>
      <c r="AA54" s="167">
        <f t="shared" si="2"/>
        <v>0</v>
      </c>
    </row>
    <row r="55" spans="1:27" s="18" customFormat="1" ht="12" x14ac:dyDescent="0.2">
      <c r="A55" s="163"/>
      <c r="B55" s="162" t="str">
        <f t="shared" ref="B55" si="23">IF(B$32="","",IF($G54="nee",B$37+7*$U55,""))</f>
        <v/>
      </c>
      <c r="C55" s="162" t="str">
        <f t="shared" si="22"/>
        <v/>
      </c>
      <c r="D55" s="162" t="str">
        <f t="shared" si="22"/>
        <v/>
      </c>
      <c r="E55" s="162" t="str">
        <f t="shared" si="22"/>
        <v/>
      </c>
      <c r="F55" s="162" t="str">
        <f t="shared" si="22"/>
        <v/>
      </c>
      <c r="G55" s="163" t="str">
        <f t="shared" si="6"/>
        <v>n.v.t.</v>
      </c>
      <c r="H55" s="164">
        <f t="shared" si="0"/>
        <v>0</v>
      </c>
      <c r="I55" s="164">
        <f t="shared" si="4"/>
        <v>0</v>
      </c>
      <c r="J55" s="164">
        <f t="shared" si="1"/>
        <v>1040</v>
      </c>
      <c r="K55" s="168" t="str">
        <f t="shared" si="12"/>
        <v/>
      </c>
      <c r="L55" s="169"/>
      <c r="M55" s="169"/>
      <c r="N55" s="169"/>
      <c r="O55" s="169"/>
      <c r="P55" s="169"/>
      <c r="Q55" s="169"/>
      <c r="R55" s="169"/>
      <c r="S55" s="169"/>
      <c r="T55" s="169"/>
      <c r="U55" s="18">
        <v>18</v>
      </c>
      <c r="W55" s="167">
        <f t="shared" si="2"/>
        <v>0</v>
      </c>
      <c r="X55" s="167">
        <f t="shared" si="2"/>
        <v>0</v>
      </c>
      <c r="Y55" s="167">
        <f t="shared" si="2"/>
        <v>0</v>
      </c>
      <c r="Z55" s="167">
        <f t="shared" si="2"/>
        <v>0</v>
      </c>
      <c r="AA55" s="167">
        <f t="shared" si="2"/>
        <v>0</v>
      </c>
    </row>
    <row r="56" spans="1:27" s="18" customFormat="1" ht="12" x14ac:dyDescent="0.2">
      <c r="A56" s="163"/>
      <c r="B56" s="162" t="str">
        <f t="shared" ref="B56" si="24">IF(B$32="","",IF($G55="nee",B$37+7*$U56,""))</f>
        <v/>
      </c>
      <c r="C56" s="162" t="str">
        <f t="shared" si="22"/>
        <v/>
      </c>
      <c r="D56" s="162" t="str">
        <f t="shared" si="22"/>
        <v/>
      </c>
      <c r="E56" s="162" t="str">
        <f t="shared" si="22"/>
        <v/>
      </c>
      <c r="F56" s="162" t="str">
        <f t="shared" si="22"/>
        <v/>
      </c>
      <c r="G56" s="163" t="str">
        <f t="shared" si="6"/>
        <v>n.v.t.</v>
      </c>
      <c r="H56" s="164">
        <f t="shared" si="0"/>
        <v>0</v>
      </c>
      <c r="I56" s="164">
        <f t="shared" si="4"/>
        <v>0</v>
      </c>
      <c r="J56" s="164">
        <f t="shared" si="1"/>
        <v>1040</v>
      </c>
      <c r="K56" s="168" t="str">
        <f t="shared" si="12"/>
        <v/>
      </c>
      <c r="L56" s="169"/>
      <c r="M56" s="169"/>
      <c r="N56" s="169"/>
      <c r="O56" s="169"/>
      <c r="P56" s="169"/>
      <c r="Q56" s="169"/>
      <c r="R56" s="169"/>
      <c r="S56" s="169"/>
      <c r="T56" s="169"/>
      <c r="U56" s="18">
        <v>19</v>
      </c>
      <c r="W56" s="167">
        <f t="shared" si="2"/>
        <v>0</v>
      </c>
      <c r="X56" s="167">
        <f t="shared" si="2"/>
        <v>0</v>
      </c>
      <c r="Y56" s="167">
        <f t="shared" si="2"/>
        <v>0</v>
      </c>
      <c r="Z56" s="167">
        <f t="shared" si="2"/>
        <v>0</v>
      </c>
      <c r="AA56" s="167">
        <f t="shared" si="2"/>
        <v>0</v>
      </c>
    </row>
    <row r="57" spans="1:27" s="18" customFormat="1" ht="12" x14ac:dyDescent="0.2">
      <c r="A57" s="163"/>
      <c r="B57" s="162" t="str">
        <f t="shared" ref="B57" si="25">IF(B$32="","",IF($G56="nee",B$37+7*$U57,""))</f>
        <v/>
      </c>
      <c r="C57" s="162"/>
      <c r="D57" s="162" t="str">
        <f t="shared" si="22"/>
        <v/>
      </c>
      <c r="E57" s="162" t="str">
        <f t="shared" si="22"/>
        <v/>
      </c>
      <c r="F57" s="162" t="str">
        <f t="shared" si="22"/>
        <v/>
      </c>
      <c r="G57" s="163" t="str">
        <f t="shared" si="6"/>
        <v>n.v.t.</v>
      </c>
      <c r="H57" s="164">
        <f t="shared" si="0"/>
        <v>0</v>
      </c>
      <c r="I57" s="164">
        <f t="shared" si="4"/>
        <v>0</v>
      </c>
      <c r="J57" s="164">
        <f t="shared" si="1"/>
        <v>1040</v>
      </c>
      <c r="K57" s="168" t="str">
        <f t="shared" si="12"/>
        <v/>
      </c>
      <c r="L57" s="169"/>
      <c r="M57" s="169"/>
      <c r="N57" s="169"/>
      <c r="O57" s="169"/>
      <c r="P57" s="169"/>
      <c r="Q57" s="169"/>
      <c r="R57" s="169"/>
      <c r="S57" s="169"/>
      <c r="T57" s="169"/>
      <c r="U57" s="18">
        <v>20</v>
      </c>
      <c r="W57" s="167">
        <f t="shared" si="2"/>
        <v>0</v>
      </c>
      <c r="X57" s="167">
        <f t="shared" si="2"/>
        <v>0</v>
      </c>
      <c r="Y57" s="167">
        <f t="shared" si="2"/>
        <v>0</v>
      </c>
      <c r="Z57" s="167">
        <f t="shared" si="2"/>
        <v>0</v>
      </c>
      <c r="AA57" s="167">
        <f t="shared" si="2"/>
        <v>0</v>
      </c>
    </row>
    <row r="58" spans="1:27" s="18" customFormat="1" ht="12" x14ac:dyDescent="0.2">
      <c r="A58" s="163"/>
      <c r="B58" s="162" t="str">
        <f t="shared" ref="B58" si="26">IF(B$32="","",IF($G57="nee",B$37+7*$U58,""))</f>
        <v/>
      </c>
      <c r="C58" s="162"/>
      <c r="D58" s="162" t="str">
        <f t="shared" si="22"/>
        <v/>
      </c>
      <c r="E58" s="162" t="str">
        <f t="shared" si="22"/>
        <v/>
      </c>
      <c r="F58" s="162" t="str">
        <f t="shared" si="22"/>
        <v/>
      </c>
      <c r="G58" s="163" t="str">
        <f t="shared" si="6"/>
        <v>n.v.t.</v>
      </c>
      <c r="H58" s="164">
        <f t="shared" si="0"/>
        <v>0</v>
      </c>
      <c r="I58" s="164">
        <f t="shared" si="4"/>
        <v>0</v>
      </c>
      <c r="J58" s="164">
        <f t="shared" si="1"/>
        <v>1040</v>
      </c>
      <c r="K58" s="168" t="str">
        <f t="shared" si="12"/>
        <v/>
      </c>
      <c r="L58" s="169"/>
      <c r="M58" s="169"/>
      <c r="N58" s="169"/>
      <c r="O58" s="169"/>
      <c r="P58" s="169"/>
      <c r="Q58" s="169"/>
      <c r="R58" s="169"/>
      <c r="S58" s="169"/>
      <c r="T58" s="169"/>
      <c r="U58" s="18">
        <v>21</v>
      </c>
      <c r="W58" s="167">
        <f t="shared" si="2"/>
        <v>0</v>
      </c>
      <c r="X58" s="167">
        <f t="shared" si="2"/>
        <v>0</v>
      </c>
      <c r="Y58" s="167">
        <f t="shared" si="2"/>
        <v>0</v>
      </c>
      <c r="Z58" s="167">
        <f t="shared" si="2"/>
        <v>0</v>
      </c>
      <c r="AA58" s="167">
        <f t="shared" si="2"/>
        <v>0</v>
      </c>
    </row>
    <row r="59" spans="1:27" s="18" customFormat="1" ht="12" x14ac:dyDescent="0.2">
      <c r="A59" s="163"/>
      <c r="B59" s="162" t="str">
        <f t="shared" ref="B59" si="27">IF(B$32="","",IF($G58="nee",B$37+7*$U59,""))</f>
        <v/>
      </c>
      <c r="C59" s="162"/>
      <c r="D59" s="162" t="str">
        <f t="shared" si="22"/>
        <v/>
      </c>
      <c r="E59" s="162" t="str">
        <f t="shared" si="22"/>
        <v/>
      </c>
      <c r="F59" s="162" t="str">
        <f t="shared" si="22"/>
        <v/>
      </c>
      <c r="G59" s="163" t="str">
        <f t="shared" si="6"/>
        <v>n.v.t.</v>
      </c>
      <c r="H59" s="164">
        <f t="shared" si="0"/>
        <v>0</v>
      </c>
      <c r="I59" s="164">
        <f t="shared" si="4"/>
        <v>0</v>
      </c>
      <c r="J59" s="164">
        <f t="shared" si="1"/>
        <v>1040</v>
      </c>
      <c r="K59" s="168" t="str">
        <f t="shared" si="12"/>
        <v/>
      </c>
      <c r="L59" s="169"/>
      <c r="M59" s="169"/>
      <c r="N59" s="169"/>
      <c r="O59" s="169"/>
      <c r="P59" s="169"/>
      <c r="Q59" s="169"/>
      <c r="R59" s="169"/>
      <c r="S59" s="169"/>
      <c r="T59" s="169"/>
      <c r="U59" s="18">
        <v>22</v>
      </c>
      <c r="W59" s="167">
        <f t="shared" si="2"/>
        <v>0</v>
      </c>
      <c r="X59" s="167">
        <f t="shared" si="2"/>
        <v>0</v>
      </c>
      <c r="Y59" s="167">
        <f t="shared" si="2"/>
        <v>0</v>
      </c>
      <c r="Z59" s="167">
        <f t="shared" si="2"/>
        <v>0</v>
      </c>
      <c r="AA59" s="167">
        <f t="shared" si="2"/>
        <v>0</v>
      </c>
    </row>
    <row r="60" spans="1:27" s="18" customFormat="1" ht="12" x14ac:dyDescent="0.2">
      <c r="A60" s="163"/>
      <c r="B60" s="162" t="str">
        <f t="shared" ref="B60" si="28">IF(B$32="","",IF($G59="nee",B$37+7*$U60,""))</f>
        <v/>
      </c>
      <c r="C60" s="162"/>
      <c r="D60" s="162" t="str">
        <f t="shared" si="22"/>
        <v/>
      </c>
      <c r="E60" s="162" t="str">
        <f t="shared" si="22"/>
        <v/>
      </c>
      <c r="F60" s="162" t="str">
        <f t="shared" si="22"/>
        <v/>
      </c>
      <c r="G60" s="163" t="str">
        <f t="shared" si="6"/>
        <v>n.v.t.</v>
      </c>
      <c r="H60" s="164">
        <f t="shared" si="0"/>
        <v>0</v>
      </c>
      <c r="I60" s="164">
        <f t="shared" si="4"/>
        <v>0</v>
      </c>
      <c r="J60" s="164">
        <f t="shared" si="1"/>
        <v>1040</v>
      </c>
      <c r="K60" s="168" t="str">
        <f t="shared" si="12"/>
        <v/>
      </c>
      <c r="L60" s="169"/>
      <c r="M60" s="169"/>
      <c r="N60" s="169"/>
      <c r="O60" s="169"/>
      <c r="P60" s="169"/>
      <c r="Q60" s="169"/>
      <c r="R60" s="169"/>
      <c r="S60" s="169"/>
      <c r="T60" s="169"/>
      <c r="U60" s="18">
        <v>23</v>
      </c>
      <c r="W60" s="167">
        <f t="shared" si="2"/>
        <v>0</v>
      </c>
      <c r="X60" s="167">
        <f t="shared" si="2"/>
        <v>0</v>
      </c>
      <c r="Y60" s="167">
        <f t="shared" si="2"/>
        <v>0</v>
      </c>
      <c r="Z60" s="167">
        <f t="shared" si="2"/>
        <v>0</v>
      </c>
      <c r="AA60" s="167">
        <f t="shared" si="2"/>
        <v>0</v>
      </c>
    </row>
    <row r="61" spans="1:27" s="18" customFormat="1" ht="12" x14ac:dyDescent="0.2">
      <c r="A61" s="163"/>
      <c r="B61" s="162" t="str">
        <f t="shared" ref="B61" si="29">IF(B$32="","",IF($G60="nee",B$37+7*$U61,""))</f>
        <v/>
      </c>
      <c r="C61" s="162"/>
      <c r="D61" s="162" t="str">
        <f t="shared" si="22"/>
        <v/>
      </c>
      <c r="E61" s="162" t="str">
        <f t="shared" si="22"/>
        <v/>
      </c>
      <c r="F61" s="162" t="str">
        <f t="shared" si="22"/>
        <v/>
      </c>
      <c r="G61" s="163" t="str">
        <f t="shared" si="6"/>
        <v>n.v.t.</v>
      </c>
      <c r="H61" s="164">
        <f t="shared" si="0"/>
        <v>0</v>
      </c>
      <c r="I61" s="164">
        <f t="shared" si="4"/>
        <v>0</v>
      </c>
      <c r="J61" s="164">
        <f t="shared" si="1"/>
        <v>1040</v>
      </c>
      <c r="K61" s="168" t="str">
        <f t="shared" si="12"/>
        <v/>
      </c>
      <c r="L61" s="169"/>
      <c r="M61" s="169"/>
      <c r="N61" s="169"/>
      <c r="O61" s="169"/>
      <c r="P61" s="169"/>
      <c r="Q61" s="169"/>
      <c r="R61" s="169"/>
      <c r="S61" s="169"/>
      <c r="T61" s="169"/>
      <c r="U61" s="18">
        <v>24</v>
      </c>
      <c r="W61" s="167">
        <f t="shared" si="2"/>
        <v>0</v>
      </c>
      <c r="X61" s="167">
        <f t="shared" si="2"/>
        <v>0</v>
      </c>
      <c r="Y61" s="167">
        <f t="shared" si="2"/>
        <v>0</v>
      </c>
      <c r="Z61" s="167">
        <f t="shared" si="2"/>
        <v>0</v>
      </c>
      <c r="AA61" s="167">
        <f t="shared" si="2"/>
        <v>0</v>
      </c>
    </row>
    <row r="62" spans="1:27" s="18" customFormat="1" ht="12" x14ac:dyDescent="0.2">
      <c r="A62" s="163"/>
      <c r="B62" s="162" t="str">
        <f t="shared" ref="B62" si="30">IF(B$32="","",IF($G61="nee",B$37+7*$U62,""))</f>
        <v/>
      </c>
      <c r="C62" s="162"/>
      <c r="D62" s="162" t="str">
        <f t="shared" si="22"/>
        <v/>
      </c>
      <c r="E62" s="162" t="str">
        <f t="shared" si="22"/>
        <v/>
      </c>
      <c r="F62" s="162" t="str">
        <f t="shared" si="22"/>
        <v/>
      </c>
      <c r="G62" s="163" t="str">
        <f t="shared" si="6"/>
        <v>n.v.t.</v>
      </c>
      <c r="H62" s="164">
        <f t="shared" si="0"/>
        <v>0</v>
      </c>
      <c r="I62" s="164">
        <f t="shared" si="4"/>
        <v>0</v>
      </c>
      <c r="J62" s="164">
        <f t="shared" si="1"/>
        <v>1040</v>
      </c>
      <c r="K62" s="168" t="str">
        <f t="shared" si="12"/>
        <v/>
      </c>
      <c r="L62" s="169"/>
      <c r="M62" s="169"/>
      <c r="N62" s="169"/>
      <c r="O62" s="169"/>
      <c r="P62" s="169"/>
      <c r="Q62" s="169"/>
      <c r="R62" s="169"/>
      <c r="S62" s="169"/>
      <c r="T62" s="169"/>
      <c r="U62" s="18">
        <v>25</v>
      </c>
      <c r="W62" s="167">
        <f t="shared" si="2"/>
        <v>0</v>
      </c>
      <c r="X62" s="167">
        <f t="shared" si="2"/>
        <v>0</v>
      </c>
      <c r="Y62" s="167">
        <f t="shared" si="2"/>
        <v>0</v>
      </c>
      <c r="Z62" s="167">
        <f t="shared" si="2"/>
        <v>0</v>
      </c>
      <c r="AA62" s="167">
        <f t="shared" si="2"/>
        <v>0</v>
      </c>
    </row>
    <row r="63" spans="1:27" s="18" customFormat="1" ht="12" x14ac:dyDescent="0.2">
      <c r="A63" s="163"/>
      <c r="B63" s="162" t="str">
        <f t="shared" ref="B63" si="31">IF(B$32="","",IF($G62="nee",B$37+7*$U63,""))</f>
        <v/>
      </c>
      <c r="C63" s="162"/>
      <c r="D63" s="162" t="str">
        <f t="shared" si="22"/>
        <v/>
      </c>
      <c r="E63" s="162" t="str">
        <f t="shared" si="22"/>
        <v/>
      </c>
      <c r="F63" s="162" t="str">
        <f t="shared" si="22"/>
        <v/>
      </c>
      <c r="G63" s="163" t="str">
        <f t="shared" si="6"/>
        <v>n.v.t.</v>
      </c>
      <c r="H63" s="164">
        <f t="shared" si="0"/>
        <v>0</v>
      </c>
      <c r="I63" s="164">
        <f t="shared" si="4"/>
        <v>0</v>
      </c>
      <c r="J63" s="164">
        <f t="shared" si="1"/>
        <v>1040</v>
      </c>
      <c r="K63" s="168" t="str">
        <f t="shared" si="12"/>
        <v/>
      </c>
      <c r="L63" s="169"/>
      <c r="M63" s="169"/>
      <c r="N63" s="169"/>
      <c r="O63" s="169"/>
      <c r="P63" s="169"/>
      <c r="Q63" s="169"/>
      <c r="R63" s="169"/>
      <c r="S63" s="169"/>
      <c r="T63" s="169"/>
      <c r="U63" s="18">
        <v>26</v>
      </c>
      <c r="W63" s="167">
        <f t="shared" si="2"/>
        <v>0</v>
      </c>
      <c r="X63" s="167">
        <f t="shared" si="2"/>
        <v>0</v>
      </c>
      <c r="Y63" s="167">
        <f t="shared" si="2"/>
        <v>0</v>
      </c>
      <c r="Z63" s="167">
        <f t="shared" si="2"/>
        <v>0</v>
      </c>
      <c r="AA63" s="167">
        <f t="shared" si="2"/>
        <v>0</v>
      </c>
    </row>
    <row r="64" spans="1:27" s="18" customFormat="1" ht="12" x14ac:dyDescent="0.2">
      <c r="A64" s="163"/>
      <c r="B64" s="162" t="str">
        <f t="shared" ref="B64" si="32">IF(B$32="","",IF($G63="nee",B$37+7*$U64,""))</f>
        <v/>
      </c>
      <c r="C64" s="162"/>
      <c r="D64" s="162" t="str">
        <f t="shared" si="22"/>
        <v/>
      </c>
      <c r="E64" s="162" t="str">
        <f t="shared" si="22"/>
        <v/>
      </c>
      <c r="F64" s="162" t="str">
        <f t="shared" si="22"/>
        <v/>
      </c>
      <c r="G64" s="163" t="str">
        <f t="shared" si="6"/>
        <v>n.v.t.</v>
      </c>
      <c r="H64" s="164">
        <f t="shared" si="0"/>
        <v>0</v>
      </c>
      <c r="I64" s="164">
        <f t="shared" si="4"/>
        <v>0</v>
      </c>
      <c r="J64" s="164">
        <f t="shared" si="1"/>
        <v>1040</v>
      </c>
      <c r="K64" s="168" t="str">
        <f t="shared" si="12"/>
        <v/>
      </c>
      <c r="L64" s="169"/>
      <c r="M64" s="169"/>
      <c r="N64" s="169"/>
      <c r="O64" s="169"/>
      <c r="P64" s="169"/>
      <c r="Q64" s="169"/>
      <c r="R64" s="169"/>
      <c r="S64" s="169"/>
      <c r="T64" s="169"/>
      <c r="U64" s="18">
        <v>27</v>
      </c>
      <c r="W64" s="167">
        <f t="shared" si="2"/>
        <v>0</v>
      </c>
      <c r="X64" s="167">
        <f t="shared" si="2"/>
        <v>0</v>
      </c>
      <c r="Y64" s="167">
        <f t="shared" si="2"/>
        <v>0</v>
      </c>
      <c r="Z64" s="167">
        <f t="shared" si="2"/>
        <v>0</v>
      </c>
      <c r="AA64" s="167">
        <f t="shared" si="2"/>
        <v>0</v>
      </c>
    </row>
    <row r="65" spans="1:27" s="18" customFormat="1" ht="12" x14ac:dyDescent="0.2">
      <c r="A65" s="163"/>
      <c r="B65" s="162" t="str">
        <f t="shared" ref="B65" si="33">IF(B$32="","",IF($G64="nee",B$37+7*$U65,""))</f>
        <v/>
      </c>
      <c r="C65" s="162"/>
      <c r="D65" s="162" t="str">
        <f t="shared" si="22"/>
        <v/>
      </c>
      <c r="E65" s="162" t="str">
        <f t="shared" si="22"/>
        <v/>
      </c>
      <c r="F65" s="162" t="str">
        <f t="shared" si="22"/>
        <v/>
      </c>
      <c r="G65" s="163" t="str">
        <f t="shared" si="6"/>
        <v>n.v.t.</v>
      </c>
      <c r="H65" s="164">
        <f t="shared" si="0"/>
        <v>0</v>
      </c>
      <c r="I65" s="164">
        <f t="shared" si="4"/>
        <v>0</v>
      </c>
      <c r="J65" s="164">
        <f t="shared" si="1"/>
        <v>1040</v>
      </c>
      <c r="K65" s="168" t="str">
        <f t="shared" si="12"/>
        <v/>
      </c>
      <c r="L65" s="169"/>
      <c r="M65" s="169"/>
      <c r="N65" s="169"/>
      <c r="O65" s="169"/>
      <c r="P65" s="169"/>
      <c r="Q65" s="169"/>
      <c r="R65" s="169"/>
      <c r="S65" s="169"/>
      <c r="T65" s="169"/>
      <c r="U65" s="18">
        <v>28</v>
      </c>
      <c r="W65" s="167">
        <f t="shared" si="2"/>
        <v>0</v>
      </c>
      <c r="X65" s="167">
        <f t="shared" si="2"/>
        <v>0</v>
      </c>
      <c r="Y65" s="167">
        <f t="shared" si="2"/>
        <v>0</v>
      </c>
      <c r="Z65" s="167">
        <f t="shared" si="2"/>
        <v>0</v>
      </c>
      <c r="AA65" s="167">
        <f t="shared" si="2"/>
        <v>0</v>
      </c>
    </row>
    <row r="66" spans="1:27" s="18" customFormat="1" ht="12" x14ac:dyDescent="0.2">
      <c r="A66" s="163"/>
      <c r="B66" s="162" t="str">
        <f t="shared" ref="B66" si="34">IF(B$32="","",IF($G65="nee",B$37+7*$U66,""))</f>
        <v/>
      </c>
      <c r="C66" s="162"/>
      <c r="D66" s="162" t="str">
        <f t="shared" si="22"/>
        <v/>
      </c>
      <c r="E66" s="162" t="str">
        <f t="shared" si="22"/>
        <v/>
      </c>
      <c r="F66" s="162" t="str">
        <f t="shared" si="22"/>
        <v/>
      </c>
      <c r="G66" s="163" t="str">
        <f t="shared" si="6"/>
        <v>n.v.t.</v>
      </c>
      <c r="H66" s="164">
        <f t="shared" si="0"/>
        <v>0</v>
      </c>
      <c r="I66" s="164">
        <f t="shared" si="4"/>
        <v>0</v>
      </c>
      <c r="J66" s="164">
        <f t="shared" si="1"/>
        <v>1040</v>
      </c>
      <c r="K66" s="168" t="str">
        <f t="shared" si="12"/>
        <v/>
      </c>
      <c r="L66" s="169"/>
      <c r="M66" s="169"/>
      <c r="N66" s="169"/>
      <c r="O66" s="169"/>
      <c r="P66" s="169"/>
      <c r="Q66" s="169"/>
      <c r="R66" s="169"/>
      <c r="S66" s="169"/>
      <c r="T66" s="169"/>
      <c r="U66" s="18">
        <v>29</v>
      </c>
      <c r="W66" s="167">
        <f t="shared" si="2"/>
        <v>0</v>
      </c>
      <c r="X66" s="167">
        <f t="shared" si="2"/>
        <v>0</v>
      </c>
      <c r="Y66" s="167">
        <f t="shared" si="2"/>
        <v>0</v>
      </c>
      <c r="Z66" s="167">
        <f t="shared" si="2"/>
        <v>0</v>
      </c>
      <c r="AA66" s="167">
        <f t="shared" si="2"/>
        <v>0</v>
      </c>
    </row>
    <row r="67" spans="1:27" s="18" customFormat="1" ht="12" x14ac:dyDescent="0.2">
      <c r="A67" s="163"/>
      <c r="B67" s="162" t="str">
        <f t="shared" ref="B67" si="35">IF(B$32="","",IF($G66="nee",B$37+7*$U67,""))</f>
        <v/>
      </c>
      <c r="C67" s="162"/>
      <c r="D67" s="162" t="str">
        <f t="shared" si="22"/>
        <v/>
      </c>
      <c r="E67" s="162" t="str">
        <f t="shared" si="22"/>
        <v/>
      </c>
      <c r="F67" s="162" t="str">
        <f t="shared" si="22"/>
        <v/>
      </c>
      <c r="G67" s="163" t="str">
        <f t="shared" si="6"/>
        <v>n.v.t.</v>
      </c>
      <c r="H67" s="164">
        <f t="shared" si="0"/>
        <v>0</v>
      </c>
      <c r="I67" s="164">
        <f t="shared" si="4"/>
        <v>0</v>
      </c>
      <c r="J67" s="164">
        <f t="shared" si="1"/>
        <v>1040</v>
      </c>
      <c r="K67" s="168" t="str">
        <f t="shared" si="12"/>
        <v/>
      </c>
      <c r="L67" s="169"/>
      <c r="M67" s="169"/>
      <c r="N67" s="169"/>
      <c r="O67" s="169"/>
      <c r="P67" s="169"/>
      <c r="Q67" s="169"/>
      <c r="R67" s="169"/>
      <c r="S67" s="169"/>
      <c r="T67" s="169"/>
      <c r="U67" s="18">
        <v>30</v>
      </c>
      <c r="W67" s="167">
        <f t="shared" si="2"/>
        <v>0</v>
      </c>
      <c r="X67" s="167">
        <f t="shared" si="2"/>
        <v>0</v>
      </c>
      <c r="Y67" s="167">
        <f t="shared" si="2"/>
        <v>0</v>
      </c>
      <c r="Z67" s="167">
        <f t="shared" si="2"/>
        <v>0</v>
      </c>
      <c r="AA67" s="167">
        <f t="shared" si="2"/>
        <v>0</v>
      </c>
    </row>
    <row r="68" spans="1:27" s="18" customFormat="1" ht="12" x14ac:dyDescent="0.2">
      <c r="A68" s="163"/>
      <c r="B68" s="162" t="str">
        <f t="shared" ref="B68" si="36">IF(B$32="","",IF($G67="nee",B$37+7*$U68,""))</f>
        <v/>
      </c>
      <c r="C68" s="162"/>
      <c r="D68" s="162" t="str">
        <f t="shared" si="22"/>
        <v/>
      </c>
      <c r="E68" s="162" t="str">
        <f t="shared" si="22"/>
        <v/>
      </c>
      <c r="F68" s="162" t="str">
        <f t="shared" si="22"/>
        <v/>
      </c>
      <c r="G68" s="163" t="str">
        <f t="shared" si="6"/>
        <v>n.v.t.</v>
      </c>
      <c r="H68" s="164">
        <f t="shared" si="0"/>
        <v>0</v>
      </c>
      <c r="I68" s="164">
        <f t="shared" si="4"/>
        <v>0</v>
      </c>
      <c r="J68" s="164">
        <f t="shared" si="1"/>
        <v>1040</v>
      </c>
      <c r="K68" s="168" t="str">
        <f t="shared" si="12"/>
        <v/>
      </c>
      <c r="L68" s="169"/>
      <c r="M68" s="169"/>
      <c r="N68" s="169"/>
      <c r="O68" s="169"/>
      <c r="P68" s="169"/>
      <c r="Q68" s="169"/>
      <c r="R68" s="169"/>
      <c r="S68" s="169"/>
      <c r="T68" s="169"/>
      <c r="U68" s="18">
        <v>31</v>
      </c>
      <c r="W68" s="167">
        <f t="shared" si="2"/>
        <v>0</v>
      </c>
      <c r="X68" s="167">
        <f t="shared" si="2"/>
        <v>0</v>
      </c>
      <c r="Y68" s="167">
        <f t="shared" si="2"/>
        <v>0</v>
      </c>
      <c r="Z68" s="167">
        <f t="shared" si="2"/>
        <v>0</v>
      </c>
      <c r="AA68" s="167">
        <f t="shared" si="2"/>
        <v>0</v>
      </c>
    </row>
    <row r="69" spans="1:27" s="18" customFormat="1" ht="12" x14ac:dyDescent="0.2">
      <c r="A69" s="163"/>
      <c r="B69" s="162" t="str">
        <f t="shared" ref="B69" si="37">IF(B$32="","",IF($G68="nee",B$37+7*$U69,""))</f>
        <v/>
      </c>
      <c r="C69" s="162"/>
      <c r="D69" s="162" t="str">
        <f t="shared" si="22"/>
        <v/>
      </c>
      <c r="E69" s="162" t="str">
        <f t="shared" si="22"/>
        <v/>
      </c>
      <c r="F69" s="162" t="str">
        <f t="shared" si="22"/>
        <v/>
      </c>
      <c r="G69" s="163" t="str">
        <f t="shared" si="6"/>
        <v>n.v.t.</v>
      </c>
      <c r="H69" s="164">
        <f t="shared" si="0"/>
        <v>0</v>
      </c>
      <c r="I69" s="164">
        <f t="shared" si="4"/>
        <v>0</v>
      </c>
      <c r="J69" s="164">
        <f t="shared" si="1"/>
        <v>1040</v>
      </c>
      <c r="K69" s="168" t="str">
        <f t="shared" si="12"/>
        <v/>
      </c>
      <c r="L69" s="169"/>
      <c r="M69" s="169"/>
      <c r="N69" s="169"/>
      <c r="O69" s="169"/>
      <c r="P69" s="169"/>
      <c r="Q69" s="169"/>
      <c r="R69" s="169"/>
      <c r="S69" s="169"/>
      <c r="T69" s="169"/>
      <c r="U69" s="18">
        <v>32</v>
      </c>
      <c r="W69" s="167">
        <f t="shared" ref="W69:AA100" si="38">IF(B69&lt;&gt;"",B$32,0)</f>
        <v>0</v>
      </c>
      <c r="X69" s="167">
        <f t="shared" si="38"/>
        <v>0</v>
      </c>
      <c r="Y69" s="167">
        <f t="shared" si="38"/>
        <v>0</v>
      </c>
      <c r="Z69" s="167">
        <f t="shared" si="38"/>
        <v>0</v>
      </c>
      <c r="AA69" s="167">
        <f t="shared" si="38"/>
        <v>0</v>
      </c>
    </row>
    <row r="70" spans="1:27" s="18" customFormat="1" ht="12" x14ac:dyDescent="0.2">
      <c r="A70" s="163"/>
      <c r="B70" s="162" t="str">
        <f t="shared" ref="B70:F85" si="39">IF(B$32="","",IF($G69="nee",B$37+7*$U70,""))</f>
        <v/>
      </c>
      <c r="C70" s="162"/>
      <c r="D70" s="162" t="str">
        <f t="shared" si="39"/>
        <v/>
      </c>
      <c r="E70" s="162" t="str">
        <f t="shared" si="39"/>
        <v/>
      </c>
      <c r="F70" s="162" t="str">
        <f t="shared" si="39"/>
        <v/>
      </c>
      <c r="G70" s="163" t="str">
        <f t="shared" si="6"/>
        <v>n.v.t.</v>
      </c>
      <c r="H70" s="164">
        <f t="shared" si="0"/>
        <v>0</v>
      </c>
      <c r="I70" s="164">
        <f t="shared" si="4"/>
        <v>0</v>
      </c>
      <c r="J70" s="164">
        <f t="shared" si="1"/>
        <v>1040</v>
      </c>
      <c r="K70" s="168" t="str">
        <f t="shared" si="12"/>
        <v/>
      </c>
      <c r="L70" s="169"/>
      <c r="M70" s="169"/>
      <c r="N70" s="169"/>
      <c r="O70" s="169"/>
      <c r="P70" s="169"/>
      <c r="Q70" s="169"/>
      <c r="R70" s="169"/>
      <c r="S70" s="169"/>
      <c r="T70" s="169"/>
      <c r="U70" s="18">
        <v>33</v>
      </c>
      <c r="W70" s="167">
        <f t="shared" si="38"/>
        <v>0</v>
      </c>
      <c r="X70" s="167">
        <f t="shared" si="38"/>
        <v>0</v>
      </c>
      <c r="Y70" s="167">
        <f t="shared" si="38"/>
        <v>0</v>
      </c>
      <c r="Z70" s="167">
        <f t="shared" si="38"/>
        <v>0</v>
      </c>
      <c r="AA70" s="167">
        <f t="shared" si="38"/>
        <v>0</v>
      </c>
    </row>
    <row r="71" spans="1:27" s="18" customFormat="1" ht="12" x14ac:dyDescent="0.2">
      <c r="A71" s="163"/>
      <c r="B71" s="162" t="str">
        <f t="shared" ref="B71" si="40">IF(B$32="","",IF($G70="nee",B$37+7*$U71,""))</f>
        <v/>
      </c>
      <c r="C71" s="162"/>
      <c r="D71" s="162" t="str">
        <f t="shared" si="39"/>
        <v/>
      </c>
      <c r="E71" s="162" t="str">
        <f t="shared" si="39"/>
        <v/>
      </c>
      <c r="F71" s="162" t="str">
        <f t="shared" si="39"/>
        <v/>
      </c>
      <c r="G71" s="163" t="str">
        <f t="shared" si="6"/>
        <v>n.v.t.</v>
      </c>
      <c r="H71" s="164">
        <f t="shared" si="0"/>
        <v>0</v>
      </c>
      <c r="I71" s="164">
        <f t="shared" si="4"/>
        <v>0</v>
      </c>
      <c r="J71" s="164">
        <f t="shared" si="1"/>
        <v>1040</v>
      </c>
      <c r="K71" s="168" t="str">
        <f t="shared" si="12"/>
        <v/>
      </c>
      <c r="L71" s="169"/>
      <c r="M71" s="169"/>
      <c r="N71" s="169"/>
      <c r="O71" s="169"/>
      <c r="P71" s="169"/>
      <c r="Q71" s="169"/>
      <c r="R71" s="169"/>
      <c r="S71" s="169"/>
      <c r="T71" s="169"/>
      <c r="U71" s="18">
        <v>34</v>
      </c>
      <c r="W71" s="167">
        <f t="shared" si="38"/>
        <v>0</v>
      </c>
      <c r="X71" s="167">
        <f t="shared" si="38"/>
        <v>0</v>
      </c>
      <c r="Y71" s="167">
        <f t="shared" si="38"/>
        <v>0</v>
      </c>
      <c r="Z71" s="167">
        <f t="shared" si="38"/>
        <v>0</v>
      </c>
      <c r="AA71" s="167">
        <f t="shared" si="38"/>
        <v>0</v>
      </c>
    </row>
    <row r="72" spans="1:27" s="18" customFormat="1" ht="12" x14ac:dyDescent="0.2">
      <c r="A72" s="163"/>
      <c r="B72" s="162" t="str">
        <f t="shared" ref="B72" si="41">IF(B$32="","",IF($G71="nee",B$37+7*$U72,""))</f>
        <v/>
      </c>
      <c r="C72" s="162"/>
      <c r="D72" s="162" t="str">
        <f t="shared" si="39"/>
        <v/>
      </c>
      <c r="E72" s="162" t="str">
        <f t="shared" si="39"/>
        <v/>
      </c>
      <c r="F72" s="162" t="str">
        <f t="shared" si="39"/>
        <v/>
      </c>
      <c r="G72" s="163" t="str">
        <f t="shared" si="6"/>
        <v>n.v.t.</v>
      </c>
      <c r="H72" s="164">
        <f t="shared" si="0"/>
        <v>0</v>
      </c>
      <c r="I72" s="164">
        <f t="shared" si="4"/>
        <v>0</v>
      </c>
      <c r="J72" s="164">
        <f t="shared" si="1"/>
        <v>1040</v>
      </c>
      <c r="K72" s="168" t="str">
        <f t="shared" si="12"/>
        <v/>
      </c>
      <c r="L72" s="169"/>
      <c r="M72" s="169"/>
      <c r="N72" s="169"/>
      <c r="O72" s="169"/>
      <c r="P72" s="169"/>
      <c r="Q72" s="169"/>
      <c r="R72" s="169"/>
      <c r="S72" s="169"/>
      <c r="T72" s="169"/>
      <c r="U72" s="18">
        <v>35</v>
      </c>
      <c r="W72" s="167">
        <f t="shared" si="38"/>
        <v>0</v>
      </c>
      <c r="X72" s="167">
        <f t="shared" si="38"/>
        <v>0</v>
      </c>
      <c r="Y72" s="167">
        <f t="shared" si="38"/>
        <v>0</v>
      </c>
      <c r="Z72" s="167">
        <f t="shared" si="38"/>
        <v>0</v>
      </c>
      <c r="AA72" s="167">
        <f t="shared" si="38"/>
        <v>0</v>
      </c>
    </row>
    <row r="73" spans="1:27" s="18" customFormat="1" ht="12" x14ac:dyDescent="0.2">
      <c r="A73" s="163"/>
      <c r="B73" s="162" t="str">
        <f t="shared" ref="B73" si="42">IF(B$32="","",IF($G72="nee",B$37+7*$U73,""))</f>
        <v/>
      </c>
      <c r="C73" s="162"/>
      <c r="D73" s="162" t="str">
        <f t="shared" si="39"/>
        <v/>
      </c>
      <c r="E73" s="162" t="str">
        <f t="shared" si="39"/>
        <v/>
      </c>
      <c r="F73" s="162" t="str">
        <f t="shared" si="39"/>
        <v/>
      </c>
      <c r="G73" s="163" t="str">
        <f t="shared" si="6"/>
        <v>n.v.t.</v>
      </c>
      <c r="H73" s="164">
        <f t="shared" si="0"/>
        <v>0</v>
      </c>
      <c r="I73" s="164">
        <f t="shared" si="4"/>
        <v>0</v>
      </c>
      <c r="J73" s="164">
        <f t="shared" si="1"/>
        <v>1040</v>
      </c>
      <c r="K73" s="168" t="str">
        <f t="shared" si="12"/>
        <v/>
      </c>
      <c r="L73" s="169"/>
      <c r="M73" s="169"/>
      <c r="N73" s="169"/>
      <c r="O73" s="169"/>
      <c r="P73" s="169"/>
      <c r="Q73" s="169"/>
      <c r="R73" s="169"/>
      <c r="S73" s="169"/>
      <c r="T73" s="169"/>
      <c r="U73" s="18">
        <v>36</v>
      </c>
      <c r="W73" s="167">
        <f t="shared" si="38"/>
        <v>0</v>
      </c>
      <c r="X73" s="167">
        <f t="shared" si="38"/>
        <v>0</v>
      </c>
      <c r="Y73" s="167">
        <f t="shared" si="38"/>
        <v>0</v>
      </c>
      <c r="Z73" s="167">
        <f t="shared" si="38"/>
        <v>0</v>
      </c>
      <c r="AA73" s="167">
        <f t="shared" si="38"/>
        <v>0</v>
      </c>
    </row>
    <row r="74" spans="1:27" s="18" customFormat="1" ht="12" x14ac:dyDescent="0.2">
      <c r="A74" s="163"/>
      <c r="B74" s="162" t="str">
        <f t="shared" ref="B74" si="43">IF(B$32="","",IF($G73="nee",B$37+7*$U74,""))</f>
        <v/>
      </c>
      <c r="C74" s="162"/>
      <c r="D74" s="162" t="str">
        <f t="shared" si="39"/>
        <v/>
      </c>
      <c r="E74" s="162" t="str">
        <f t="shared" si="39"/>
        <v/>
      </c>
      <c r="F74" s="162" t="str">
        <f t="shared" si="39"/>
        <v/>
      </c>
      <c r="G74" s="163" t="str">
        <f t="shared" si="6"/>
        <v>n.v.t.</v>
      </c>
      <c r="H74" s="164">
        <f t="shared" si="0"/>
        <v>0</v>
      </c>
      <c r="I74" s="164">
        <f t="shared" si="4"/>
        <v>0</v>
      </c>
      <c r="J74" s="164">
        <f t="shared" si="1"/>
        <v>1040</v>
      </c>
      <c r="K74" s="168" t="str">
        <f t="shared" si="12"/>
        <v/>
      </c>
      <c r="L74" s="169"/>
      <c r="M74" s="169"/>
      <c r="N74" s="169"/>
      <c r="O74" s="169"/>
      <c r="P74" s="169"/>
      <c r="Q74" s="169"/>
      <c r="R74" s="169"/>
      <c r="S74" s="169"/>
      <c r="T74" s="169"/>
      <c r="U74" s="18">
        <v>37</v>
      </c>
      <c r="W74" s="167">
        <f t="shared" si="38"/>
        <v>0</v>
      </c>
      <c r="X74" s="167">
        <f t="shared" si="38"/>
        <v>0</v>
      </c>
      <c r="Y74" s="167">
        <f t="shared" si="38"/>
        <v>0</v>
      </c>
      <c r="Z74" s="167">
        <f t="shared" si="38"/>
        <v>0</v>
      </c>
      <c r="AA74" s="167">
        <f t="shared" si="38"/>
        <v>0</v>
      </c>
    </row>
    <row r="75" spans="1:27" s="18" customFormat="1" ht="12" x14ac:dyDescent="0.2">
      <c r="A75" s="163"/>
      <c r="B75" s="162" t="str">
        <f t="shared" ref="B75" si="44">IF(B$32="","",IF($G74="nee",B$37+7*$U75,""))</f>
        <v/>
      </c>
      <c r="C75" s="162"/>
      <c r="D75" s="162" t="str">
        <f t="shared" si="39"/>
        <v/>
      </c>
      <c r="E75" s="162" t="str">
        <f t="shared" si="39"/>
        <v/>
      </c>
      <c r="F75" s="162" t="str">
        <f t="shared" si="39"/>
        <v/>
      </c>
      <c r="G75" s="163" t="str">
        <f t="shared" si="6"/>
        <v>n.v.t.</v>
      </c>
      <c r="H75" s="164">
        <f t="shared" si="0"/>
        <v>0</v>
      </c>
      <c r="I75" s="164">
        <f t="shared" si="4"/>
        <v>0</v>
      </c>
      <c r="J75" s="164">
        <f t="shared" si="1"/>
        <v>1040</v>
      </c>
      <c r="K75" s="168" t="str">
        <f t="shared" si="12"/>
        <v/>
      </c>
      <c r="L75" s="169"/>
      <c r="M75" s="169"/>
      <c r="N75" s="169"/>
      <c r="O75" s="169"/>
      <c r="P75" s="169"/>
      <c r="Q75" s="169"/>
      <c r="R75" s="169"/>
      <c r="S75" s="169"/>
      <c r="T75" s="169"/>
      <c r="U75" s="18">
        <v>38</v>
      </c>
      <c r="W75" s="167">
        <f t="shared" si="38"/>
        <v>0</v>
      </c>
      <c r="X75" s="167">
        <f t="shared" si="38"/>
        <v>0</v>
      </c>
      <c r="Y75" s="167">
        <f t="shared" si="38"/>
        <v>0</v>
      </c>
      <c r="Z75" s="167">
        <f t="shared" si="38"/>
        <v>0</v>
      </c>
      <c r="AA75" s="167">
        <f t="shared" si="38"/>
        <v>0</v>
      </c>
    </row>
    <row r="76" spans="1:27" s="18" customFormat="1" ht="12" x14ac:dyDescent="0.2">
      <c r="A76" s="163"/>
      <c r="B76" s="162" t="str">
        <f t="shared" ref="B76" si="45">IF(B$32="","",IF($G75="nee",B$37+7*$U76,""))</f>
        <v/>
      </c>
      <c r="C76" s="162"/>
      <c r="D76" s="162" t="str">
        <f t="shared" si="39"/>
        <v/>
      </c>
      <c r="E76" s="162" t="str">
        <f t="shared" si="39"/>
        <v/>
      </c>
      <c r="F76" s="162" t="str">
        <f t="shared" si="39"/>
        <v/>
      </c>
      <c r="G76" s="163" t="str">
        <f t="shared" si="6"/>
        <v>n.v.t.</v>
      </c>
      <c r="H76" s="164">
        <f t="shared" si="0"/>
        <v>0</v>
      </c>
      <c r="I76" s="164">
        <f t="shared" si="4"/>
        <v>0</v>
      </c>
      <c r="J76" s="164">
        <f t="shared" si="1"/>
        <v>1040</v>
      </c>
      <c r="K76" s="168" t="str">
        <f t="shared" si="12"/>
        <v/>
      </c>
      <c r="L76" s="169"/>
      <c r="M76" s="169"/>
      <c r="N76" s="169"/>
      <c r="O76" s="169"/>
      <c r="P76" s="169"/>
      <c r="Q76" s="169"/>
      <c r="R76" s="169"/>
      <c r="S76" s="169"/>
      <c r="T76" s="169"/>
      <c r="U76" s="18">
        <v>39</v>
      </c>
      <c r="W76" s="167">
        <f t="shared" si="38"/>
        <v>0</v>
      </c>
      <c r="X76" s="167">
        <f t="shared" si="38"/>
        <v>0</v>
      </c>
      <c r="Y76" s="167">
        <f t="shared" si="38"/>
        <v>0</v>
      </c>
      <c r="Z76" s="167">
        <f t="shared" si="38"/>
        <v>0</v>
      </c>
      <c r="AA76" s="167">
        <f t="shared" si="38"/>
        <v>0</v>
      </c>
    </row>
    <row r="77" spans="1:27" s="18" customFormat="1" ht="12" x14ac:dyDescent="0.2">
      <c r="A77" s="163"/>
      <c r="B77" s="162" t="str">
        <f t="shared" ref="B77" si="46">IF(B$32="","",IF($G76="nee",B$37+7*$U77,""))</f>
        <v/>
      </c>
      <c r="C77" s="162"/>
      <c r="D77" s="162" t="str">
        <f t="shared" si="39"/>
        <v/>
      </c>
      <c r="E77" s="162" t="str">
        <f t="shared" si="39"/>
        <v/>
      </c>
      <c r="F77" s="162" t="str">
        <f t="shared" si="39"/>
        <v/>
      </c>
      <c r="G77" s="163" t="str">
        <f t="shared" si="6"/>
        <v>n.v.t.</v>
      </c>
      <c r="H77" s="164">
        <f t="shared" si="0"/>
        <v>0</v>
      </c>
      <c r="I77" s="164">
        <f t="shared" si="4"/>
        <v>0</v>
      </c>
      <c r="J77" s="164">
        <f t="shared" si="1"/>
        <v>1040</v>
      </c>
      <c r="K77" s="168" t="str">
        <f t="shared" si="12"/>
        <v/>
      </c>
      <c r="L77" s="169"/>
      <c r="M77" s="169"/>
      <c r="N77" s="169"/>
      <c r="O77" s="169"/>
      <c r="P77" s="169"/>
      <c r="Q77" s="169"/>
      <c r="R77" s="169"/>
      <c r="S77" s="169"/>
      <c r="T77" s="169"/>
      <c r="U77" s="18">
        <v>40</v>
      </c>
      <c r="W77" s="167">
        <f t="shared" si="38"/>
        <v>0</v>
      </c>
      <c r="X77" s="167">
        <f t="shared" si="38"/>
        <v>0</v>
      </c>
      <c r="Y77" s="167">
        <f t="shared" si="38"/>
        <v>0</v>
      </c>
      <c r="Z77" s="167">
        <f t="shared" si="38"/>
        <v>0</v>
      </c>
      <c r="AA77" s="167">
        <f t="shared" si="38"/>
        <v>0</v>
      </c>
    </row>
    <row r="78" spans="1:27" s="18" customFormat="1" ht="12" x14ac:dyDescent="0.2">
      <c r="A78" s="163"/>
      <c r="B78" s="162" t="str">
        <f t="shared" ref="B78" si="47">IF(B$32="","",IF($G77="nee",B$37+7*$U78,""))</f>
        <v/>
      </c>
      <c r="C78" s="162"/>
      <c r="D78" s="162" t="str">
        <f t="shared" si="39"/>
        <v/>
      </c>
      <c r="E78" s="162" t="str">
        <f t="shared" si="39"/>
        <v/>
      </c>
      <c r="F78" s="162" t="str">
        <f t="shared" si="39"/>
        <v/>
      </c>
      <c r="G78" s="163" t="str">
        <f t="shared" si="6"/>
        <v>n.v.t.</v>
      </c>
      <c r="H78" s="164">
        <f t="shared" si="0"/>
        <v>0</v>
      </c>
      <c r="I78" s="164">
        <f t="shared" si="4"/>
        <v>0</v>
      </c>
      <c r="J78" s="164">
        <f t="shared" si="1"/>
        <v>1040</v>
      </c>
      <c r="K78" s="168" t="str">
        <f t="shared" si="12"/>
        <v/>
      </c>
      <c r="L78" s="169"/>
      <c r="M78" s="169"/>
      <c r="N78" s="169"/>
      <c r="O78" s="169"/>
      <c r="P78" s="169"/>
      <c r="Q78" s="169"/>
      <c r="R78" s="169"/>
      <c r="S78" s="169"/>
      <c r="T78" s="169"/>
      <c r="U78" s="18">
        <v>41</v>
      </c>
      <c r="W78" s="167">
        <f t="shared" si="38"/>
        <v>0</v>
      </c>
      <c r="X78" s="167">
        <f t="shared" si="38"/>
        <v>0</v>
      </c>
      <c r="Y78" s="167">
        <f t="shared" si="38"/>
        <v>0</v>
      </c>
      <c r="Z78" s="167">
        <f t="shared" si="38"/>
        <v>0</v>
      </c>
      <c r="AA78" s="167">
        <f t="shared" si="38"/>
        <v>0</v>
      </c>
    </row>
    <row r="79" spans="1:27" s="18" customFormat="1" ht="12" x14ac:dyDescent="0.2">
      <c r="A79" s="163"/>
      <c r="B79" s="162" t="str">
        <f t="shared" ref="B79" si="48">IF(B$32="","",IF($G78="nee",B$37+7*$U79,""))</f>
        <v/>
      </c>
      <c r="C79" s="162"/>
      <c r="D79" s="162" t="str">
        <f t="shared" si="39"/>
        <v/>
      </c>
      <c r="E79" s="162" t="str">
        <f t="shared" si="39"/>
        <v/>
      </c>
      <c r="F79" s="162" t="str">
        <f t="shared" si="39"/>
        <v/>
      </c>
      <c r="G79" s="163" t="str">
        <f t="shared" si="6"/>
        <v>n.v.t.</v>
      </c>
      <c r="H79" s="164">
        <f t="shared" si="0"/>
        <v>0</v>
      </c>
      <c r="I79" s="164">
        <f t="shared" si="4"/>
        <v>0</v>
      </c>
      <c r="J79" s="164">
        <f t="shared" si="1"/>
        <v>1040</v>
      </c>
      <c r="K79" s="168" t="str">
        <f t="shared" si="12"/>
        <v/>
      </c>
      <c r="L79" s="169"/>
      <c r="M79" s="169"/>
      <c r="N79" s="169"/>
      <c r="O79" s="169"/>
      <c r="P79" s="169"/>
      <c r="Q79" s="169"/>
      <c r="R79" s="169"/>
      <c r="S79" s="169"/>
      <c r="T79" s="169"/>
      <c r="U79" s="18">
        <v>42</v>
      </c>
      <c r="W79" s="167">
        <f t="shared" si="38"/>
        <v>0</v>
      </c>
      <c r="X79" s="167">
        <f t="shared" si="38"/>
        <v>0</v>
      </c>
      <c r="Y79" s="167">
        <f t="shared" si="38"/>
        <v>0</v>
      </c>
      <c r="Z79" s="167">
        <f t="shared" si="38"/>
        <v>0</v>
      </c>
      <c r="AA79" s="167">
        <f t="shared" si="38"/>
        <v>0</v>
      </c>
    </row>
    <row r="80" spans="1:27" s="18" customFormat="1" ht="12" x14ac:dyDescent="0.2">
      <c r="A80" s="163"/>
      <c r="B80" s="162" t="str">
        <f t="shared" ref="B80" si="49">IF(B$32="","",IF($G79="nee",B$37+7*$U80,""))</f>
        <v/>
      </c>
      <c r="C80" s="162"/>
      <c r="D80" s="162" t="str">
        <f t="shared" si="39"/>
        <v/>
      </c>
      <c r="E80" s="162" t="str">
        <f t="shared" si="39"/>
        <v/>
      </c>
      <c r="F80" s="162" t="str">
        <f t="shared" si="39"/>
        <v/>
      </c>
      <c r="G80" s="163" t="str">
        <f t="shared" si="6"/>
        <v>n.v.t.</v>
      </c>
      <c r="H80" s="164">
        <f t="shared" si="0"/>
        <v>0</v>
      </c>
      <c r="I80" s="164">
        <f t="shared" si="4"/>
        <v>0</v>
      </c>
      <c r="J80" s="164">
        <f t="shared" si="1"/>
        <v>1040</v>
      </c>
      <c r="K80" s="168" t="str">
        <f t="shared" si="12"/>
        <v/>
      </c>
      <c r="L80" s="169"/>
      <c r="M80" s="169"/>
      <c r="N80" s="169"/>
      <c r="O80" s="169"/>
      <c r="P80" s="169"/>
      <c r="Q80" s="169"/>
      <c r="R80" s="169"/>
      <c r="S80" s="169"/>
      <c r="T80" s="169"/>
      <c r="U80" s="18">
        <v>43</v>
      </c>
      <c r="W80" s="167">
        <f t="shared" si="38"/>
        <v>0</v>
      </c>
      <c r="X80" s="167">
        <f t="shared" si="38"/>
        <v>0</v>
      </c>
      <c r="Y80" s="167">
        <f t="shared" si="38"/>
        <v>0</v>
      </c>
      <c r="Z80" s="167">
        <f t="shared" si="38"/>
        <v>0</v>
      </c>
      <c r="AA80" s="167">
        <f t="shared" si="38"/>
        <v>0</v>
      </c>
    </row>
    <row r="81" spans="1:27" s="18" customFormat="1" ht="12" x14ac:dyDescent="0.2">
      <c r="A81" s="163"/>
      <c r="B81" s="162" t="str">
        <f t="shared" ref="B81" si="50">IF(B$32="","",IF($G80="nee",B$37+7*$U81,""))</f>
        <v/>
      </c>
      <c r="C81" s="162"/>
      <c r="D81" s="162" t="str">
        <f t="shared" si="39"/>
        <v/>
      </c>
      <c r="E81" s="162" t="str">
        <f t="shared" si="39"/>
        <v/>
      </c>
      <c r="F81" s="162" t="str">
        <f t="shared" si="39"/>
        <v/>
      </c>
      <c r="G81" s="163" t="str">
        <f t="shared" si="6"/>
        <v>n.v.t.</v>
      </c>
      <c r="H81" s="164">
        <f t="shared" si="0"/>
        <v>0</v>
      </c>
      <c r="I81" s="164">
        <f t="shared" si="4"/>
        <v>0</v>
      </c>
      <c r="J81" s="164">
        <f t="shared" si="1"/>
        <v>1040</v>
      </c>
      <c r="K81" s="168" t="str">
        <f t="shared" si="12"/>
        <v/>
      </c>
      <c r="L81" s="169"/>
      <c r="M81" s="169"/>
      <c r="N81" s="169"/>
      <c r="O81" s="169"/>
      <c r="P81" s="169"/>
      <c r="Q81" s="169"/>
      <c r="R81" s="169"/>
      <c r="S81" s="169"/>
      <c r="T81" s="169"/>
      <c r="U81" s="18">
        <v>44</v>
      </c>
      <c r="W81" s="167">
        <f t="shared" si="38"/>
        <v>0</v>
      </c>
      <c r="X81" s="167">
        <f t="shared" si="38"/>
        <v>0</v>
      </c>
      <c r="Y81" s="167">
        <f t="shared" si="38"/>
        <v>0</v>
      </c>
      <c r="Z81" s="167">
        <f t="shared" si="38"/>
        <v>0</v>
      </c>
      <c r="AA81" s="167">
        <f t="shared" si="38"/>
        <v>0</v>
      </c>
    </row>
    <row r="82" spans="1:27" s="18" customFormat="1" ht="12" x14ac:dyDescent="0.2">
      <c r="A82" s="163"/>
      <c r="B82" s="162" t="str">
        <f t="shared" ref="B82" si="51">IF(B$32="","",IF($G81="nee",B$37+7*$U82,""))</f>
        <v/>
      </c>
      <c r="C82" s="162"/>
      <c r="D82" s="162" t="str">
        <f t="shared" si="39"/>
        <v/>
      </c>
      <c r="E82" s="162" t="str">
        <f t="shared" si="39"/>
        <v/>
      </c>
      <c r="F82" s="162" t="str">
        <f t="shared" si="39"/>
        <v/>
      </c>
      <c r="G82" s="163" t="str">
        <f t="shared" si="6"/>
        <v>n.v.t.</v>
      </c>
      <c r="H82" s="164">
        <f t="shared" si="0"/>
        <v>0</v>
      </c>
      <c r="I82" s="164">
        <f t="shared" si="4"/>
        <v>0</v>
      </c>
      <c r="J82" s="164">
        <f t="shared" si="1"/>
        <v>1040</v>
      </c>
      <c r="K82" s="168" t="str">
        <f t="shared" si="12"/>
        <v/>
      </c>
      <c r="L82" s="169"/>
      <c r="M82" s="169"/>
      <c r="N82" s="169"/>
      <c r="O82" s="169"/>
      <c r="P82" s="169"/>
      <c r="Q82" s="169"/>
      <c r="R82" s="169"/>
      <c r="S82" s="169"/>
      <c r="T82" s="169"/>
      <c r="U82" s="18">
        <v>45</v>
      </c>
      <c r="W82" s="167">
        <f t="shared" si="38"/>
        <v>0</v>
      </c>
      <c r="X82" s="167">
        <f t="shared" si="38"/>
        <v>0</v>
      </c>
      <c r="Y82" s="167">
        <f t="shared" si="38"/>
        <v>0</v>
      </c>
      <c r="Z82" s="167">
        <f t="shared" si="38"/>
        <v>0</v>
      </c>
      <c r="AA82" s="167">
        <f t="shared" si="38"/>
        <v>0</v>
      </c>
    </row>
    <row r="83" spans="1:27" s="18" customFormat="1" ht="12" x14ac:dyDescent="0.2">
      <c r="A83" s="163"/>
      <c r="B83" s="162" t="str">
        <f t="shared" ref="B83" si="52">IF(B$32="","",IF($G82="nee",B$37+7*$U83,""))</f>
        <v/>
      </c>
      <c r="C83" s="162"/>
      <c r="D83" s="162" t="str">
        <f t="shared" si="39"/>
        <v/>
      </c>
      <c r="E83" s="162" t="str">
        <f t="shared" si="39"/>
        <v/>
      </c>
      <c r="F83" s="162" t="str">
        <f t="shared" si="39"/>
        <v/>
      </c>
      <c r="G83" s="163" t="str">
        <f t="shared" si="6"/>
        <v>n.v.t.</v>
      </c>
      <c r="H83" s="164">
        <f t="shared" si="0"/>
        <v>0</v>
      </c>
      <c r="I83" s="164">
        <f t="shared" si="4"/>
        <v>0</v>
      </c>
      <c r="J83" s="164">
        <f t="shared" si="1"/>
        <v>1040</v>
      </c>
      <c r="K83" s="168" t="str">
        <f t="shared" si="12"/>
        <v/>
      </c>
      <c r="L83" s="169"/>
      <c r="M83" s="169"/>
      <c r="N83" s="169"/>
      <c r="O83" s="169"/>
      <c r="P83" s="169"/>
      <c r="Q83" s="169"/>
      <c r="R83" s="169"/>
      <c r="S83" s="169"/>
      <c r="T83" s="169"/>
      <c r="U83" s="18">
        <v>46</v>
      </c>
      <c r="W83" s="167">
        <f t="shared" si="38"/>
        <v>0</v>
      </c>
      <c r="X83" s="167">
        <f t="shared" si="38"/>
        <v>0</v>
      </c>
      <c r="Y83" s="167">
        <f t="shared" si="38"/>
        <v>0</v>
      </c>
      <c r="Z83" s="167">
        <f t="shared" si="38"/>
        <v>0</v>
      </c>
      <c r="AA83" s="167">
        <f t="shared" si="38"/>
        <v>0</v>
      </c>
    </row>
    <row r="84" spans="1:27" s="18" customFormat="1" ht="12" x14ac:dyDescent="0.2">
      <c r="A84" s="163"/>
      <c r="B84" s="162" t="str">
        <f t="shared" ref="B84" si="53">IF(B$32="","",IF($G83="nee",B$37+7*$U84,""))</f>
        <v/>
      </c>
      <c r="C84" s="162"/>
      <c r="D84" s="162" t="str">
        <f t="shared" si="39"/>
        <v/>
      </c>
      <c r="E84" s="162" t="str">
        <f t="shared" si="39"/>
        <v/>
      </c>
      <c r="F84" s="162" t="str">
        <f t="shared" si="39"/>
        <v/>
      </c>
      <c r="G84" s="163" t="str">
        <f t="shared" si="6"/>
        <v>n.v.t.</v>
      </c>
      <c r="H84" s="164">
        <f t="shared" si="0"/>
        <v>0</v>
      </c>
      <c r="I84" s="164">
        <f t="shared" si="4"/>
        <v>0</v>
      </c>
      <c r="J84" s="164">
        <f t="shared" si="1"/>
        <v>1040</v>
      </c>
      <c r="K84" s="168" t="str">
        <f t="shared" si="12"/>
        <v/>
      </c>
      <c r="L84" s="169"/>
      <c r="M84" s="169"/>
      <c r="N84" s="169"/>
      <c r="O84" s="169"/>
      <c r="P84" s="169"/>
      <c r="Q84" s="169"/>
      <c r="R84" s="169"/>
      <c r="S84" s="169"/>
      <c r="T84" s="169"/>
      <c r="U84" s="18">
        <v>47</v>
      </c>
      <c r="W84" s="167">
        <f t="shared" si="38"/>
        <v>0</v>
      </c>
      <c r="X84" s="167">
        <f t="shared" si="38"/>
        <v>0</v>
      </c>
      <c r="Y84" s="167">
        <f t="shared" si="38"/>
        <v>0</v>
      </c>
      <c r="Z84" s="167">
        <f t="shared" si="38"/>
        <v>0</v>
      </c>
      <c r="AA84" s="167">
        <f t="shared" si="38"/>
        <v>0</v>
      </c>
    </row>
    <row r="85" spans="1:27" s="18" customFormat="1" ht="12" x14ac:dyDescent="0.2">
      <c r="A85" s="163"/>
      <c r="B85" s="162" t="str">
        <f t="shared" ref="B85" si="54">IF(B$32="","",IF($G84="nee",B$37+7*$U85,""))</f>
        <v/>
      </c>
      <c r="C85" s="162"/>
      <c r="D85" s="162" t="str">
        <f t="shared" si="39"/>
        <v/>
      </c>
      <c r="E85" s="162" t="str">
        <f t="shared" si="39"/>
        <v/>
      </c>
      <c r="F85" s="162" t="str">
        <f t="shared" si="39"/>
        <v/>
      </c>
      <c r="G85" s="163" t="str">
        <f t="shared" si="6"/>
        <v>n.v.t.</v>
      </c>
      <c r="H85" s="164">
        <f t="shared" si="0"/>
        <v>0</v>
      </c>
      <c r="I85" s="164">
        <f t="shared" si="4"/>
        <v>0</v>
      </c>
      <c r="J85" s="164">
        <f t="shared" si="1"/>
        <v>1040</v>
      </c>
      <c r="K85" s="168" t="str">
        <f t="shared" si="12"/>
        <v/>
      </c>
      <c r="L85" s="169"/>
      <c r="M85" s="169"/>
      <c r="N85" s="169"/>
      <c r="O85" s="169"/>
      <c r="P85" s="169"/>
      <c r="Q85" s="169"/>
      <c r="R85" s="169"/>
      <c r="S85" s="169"/>
      <c r="T85" s="169"/>
      <c r="U85" s="18">
        <v>48</v>
      </c>
      <c r="W85" s="167">
        <f t="shared" si="38"/>
        <v>0</v>
      </c>
      <c r="X85" s="167">
        <f t="shared" si="38"/>
        <v>0</v>
      </c>
      <c r="Y85" s="167">
        <f t="shared" si="38"/>
        <v>0</v>
      </c>
      <c r="Z85" s="167">
        <f t="shared" si="38"/>
        <v>0</v>
      </c>
      <c r="AA85" s="167">
        <f t="shared" si="38"/>
        <v>0</v>
      </c>
    </row>
    <row r="86" spans="1:27" s="18" customFormat="1" ht="12" x14ac:dyDescent="0.2">
      <c r="A86" s="163"/>
      <c r="B86" s="162" t="str">
        <f t="shared" ref="B86:F101" si="55">IF(B$32="","",IF($G85="nee",B$37+7*$U86,""))</f>
        <v/>
      </c>
      <c r="C86" s="162"/>
      <c r="D86" s="162" t="str">
        <f t="shared" si="55"/>
        <v/>
      </c>
      <c r="E86" s="162" t="str">
        <f t="shared" si="55"/>
        <v/>
      </c>
      <c r="F86" s="162" t="str">
        <f t="shared" si="55"/>
        <v/>
      </c>
      <c r="G86" s="163" t="str">
        <f t="shared" si="6"/>
        <v>n.v.t.</v>
      </c>
      <c r="H86" s="164">
        <f t="shared" si="0"/>
        <v>0</v>
      </c>
      <c r="I86" s="164">
        <f t="shared" si="4"/>
        <v>0</v>
      </c>
      <c r="J86" s="164">
        <f t="shared" si="1"/>
        <v>1040</v>
      </c>
      <c r="K86" s="168" t="str">
        <f t="shared" si="12"/>
        <v/>
      </c>
      <c r="L86" s="169"/>
      <c r="M86" s="169"/>
      <c r="N86" s="169"/>
      <c r="O86" s="169"/>
      <c r="P86" s="169"/>
      <c r="Q86" s="169"/>
      <c r="R86" s="169"/>
      <c r="S86" s="169"/>
      <c r="T86" s="169"/>
      <c r="U86" s="18">
        <v>49</v>
      </c>
      <c r="W86" s="167">
        <f t="shared" si="38"/>
        <v>0</v>
      </c>
      <c r="X86" s="167">
        <f t="shared" si="38"/>
        <v>0</v>
      </c>
      <c r="Y86" s="167">
        <f t="shared" si="38"/>
        <v>0</v>
      </c>
      <c r="Z86" s="167">
        <f t="shared" si="38"/>
        <v>0</v>
      </c>
      <c r="AA86" s="167">
        <f t="shared" si="38"/>
        <v>0</v>
      </c>
    </row>
    <row r="87" spans="1:27" s="18" customFormat="1" ht="12" x14ac:dyDescent="0.2">
      <c r="A87" s="163"/>
      <c r="B87" s="162" t="str">
        <f t="shared" ref="B87" si="56">IF(B$32="","",IF($G86="nee",B$37+7*$U87,""))</f>
        <v/>
      </c>
      <c r="C87" s="162"/>
      <c r="D87" s="162" t="str">
        <f t="shared" si="55"/>
        <v/>
      </c>
      <c r="E87" s="162" t="str">
        <f t="shared" si="55"/>
        <v/>
      </c>
      <c r="F87" s="162" t="str">
        <f t="shared" si="55"/>
        <v/>
      </c>
      <c r="G87" s="163" t="str">
        <f t="shared" si="6"/>
        <v>n.v.t.</v>
      </c>
      <c r="H87" s="164">
        <f t="shared" si="0"/>
        <v>0</v>
      </c>
      <c r="I87" s="164">
        <f t="shared" si="4"/>
        <v>0</v>
      </c>
      <c r="J87" s="164">
        <f t="shared" si="1"/>
        <v>1040</v>
      </c>
      <c r="K87" s="168" t="str">
        <f t="shared" si="12"/>
        <v/>
      </c>
      <c r="L87" s="169"/>
      <c r="M87" s="169"/>
      <c r="N87" s="169"/>
      <c r="O87" s="169"/>
      <c r="P87" s="169"/>
      <c r="Q87" s="169"/>
      <c r="R87" s="169"/>
      <c r="S87" s="169"/>
      <c r="T87" s="169"/>
      <c r="U87" s="18">
        <v>50</v>
      </c>
      <c r="W87" s="167">
        <f t="shared" si="38"/>
        <v>0</v>
      </c>
      <c r="X87" s="167">
        <f t="shared" si="38"/>
        <v>0</v>
      </c>
      <c r="Y87" s="167">
        <f t="shared" si="38"/>
        <v>0</v>
      </c>
      <c r="Z87" s="167">
        <f t="shared" si="38"/>
        <v>0</v>
      </c>
      <c r="AA87" s="167">
        <f t="shared" si="38"/>
        <v>0</v>
      </c>
    </row>
    <row r="88" spans="1:27" s="18" customFormat="1" ht="12" x14ac:dyDescent="0.2">
      <c r="A88" s="163"/>
      <c r="B88" s="162" t="str">
        <f t="shared" ref="B88" si="57">IF(B$32="","",IF($G87="nee",B$37+7*$U88,""))</f>
        <v/>
      </c>
      <c r="C88" s="162"/>
      <c r="D88" s="162" t="str">
        <f t="shared" si="55"/>
        <v/>
      </c>
      <c r="E88" s="162" t="str">
        <f t="shared" si="55"/>
        <v/>
      </c>
      <c r="F88" s="162" t="str">
        <f t="shared" si="55"/>
        <v/>
      </c>
      <c r="G88" s="163" t="str">
        <f t="shared" si="6"/>
        <v>n.v.t.</v>
      </c>
      <c r="H88" s="164">
        <f t="shared" si="0"/>
        <v>0</v>
      </c>
      <c r="I88" s="164">
        <f t="shared" si="4"/>
        <v>0</v>
      </c>
      <c r="J88" s="164">
        <f t="shared" si="1"/>
        <v>1040</v>
      </c>
      <c r="K88" s="168" t="str">
        <f t="shared" si="12"/>
        <v/>
      </c>
      <c r="L88" s="169"/>
      <c r="M88" s="169"/>
      <c r="N88" s="169"/>
      <c r="O88" s="169"/>
      <c r="P88" s="169"/>
      <c r="Q88" s="169"/>
      <c r="R88" s="169"/>
      <c r="S88" s="169"/>
      <c r="T88" s="169"/>
      <c r="U88" s="18">
        <v>51</v>
      </c>
      <c r="W88" s="167">
        <f t="shared" si="38"/>
        <v>0</v>
      </c>
      <c r="X88" s="167">
        <f t="shared" si="38"/>
        <v>0</v>
      </c>
      <c r="Y88" s="167">
        <f t="shared" si="38"/>
        <v>0</v>
      </c>
      <c r="Z88" s="167">
        <f t="shared" si="38"/>
        <v>0</v>
      </c>
      <c r="AA88" s="167">
        <f t="shared" si="38"/>
        <v>0</v>
      </c>
    </row>
    <row r="89" spans="1:27" s="18" customFormat="1" ht="12" x14ac:dyDescent="0.2">
      <c r="A89" s="163"/>
      <c r="B89" s="162" t="str">
        <f t="shared" ref="B89" si="58">IF(B$32="","",IF($G88="nee",B$37+7*$U89,""))</f>
        <v/>
      </c>
      <c r="C89" s="162"/>
      <c r="D89" s="162" t="str">
        <f t="shared" si="55"/>
        <v/>
      </c>
      <c r="E89" s="162" t="str">
        <f t="shared" si="55"/>
        <v/>
      </c>
      <c r="F89" s="162" t="str">
        <f t="shared" si="55"/>
        <v/>
      </c>
      <c r="G89" s="163" t="str">
        <f t="shared" si="6"/>
        <v>n.v.t.</v>
      </c>
      <c r="H89" s="164">
        <f t="shared" si="0"/>
        <v>0</v>
      </c>
      <c r="I89" s="164">
        <f t="shared" si="4"/>
        <v>0</v>
      </c>
      <c r="J89" s="164">
        <f t="shared" si="1"/>
        <v>1040</v>
      </c>
      <c r="K89" s="168" t="str">
        <f t="shared" si="12"/>
        <v/>
      </c>
      <c r="L89" s="169"/>
      <c r="M89" s="169"/>
      <c r="N89" s="169"/>
      <c r="O89" s="169"/>
      <c r="P89" s="169"/>
      <c r="Q89" s="169"/>
      <c r="R89" s="169"/>
      <c r="S89" s="169"/>
      <c r="T89" s="169"/>
      <c r="U89" s="18">
        <v>52</v>
      </c>
      <c r="W89" s="167">
        <f t="shared" si="38"/>
        <v>0</v>
      </c>
      <c r="X89" s="167">
        <f t="shared" si="38"/>
        <v>0</v>
      </c>
      <c r="Y89" s="167">
        <f t="shared" si="38"/>
        <v>0</v>
      </c>
      <c r="Z89" s="167">
        <f t="shared" si="38"/>
        <v>0</v>
      </c>
      <c r="AA89" s="167">
        <f t="shared" si="38"/>
        <v>0</v>
      </c>
    </row>
    <row r="90" spans="1:27" s="18" customFormat="1" ht="12" x14ac:dyDescent="0.2">
      <c r="A90" s="163"/>
      <c r="B90" s="162" t="str">
        <f t="shared" ref="B90" si="59">IF(B$32="","",IF($G89="nee",B$37+7*$U90,""))</f>
        <v/>
      </c>
      <c r="C90" s="162"/>
      <c r="D90" s="162" t="str">
        <f t="shared" si="55"/>
        <v/>
      </c>
      <c r="E90" s="162" t="str">
        <f t="shared" si="55"/>
        <v/>
      </c>
      <c r="F90" s="162" t="str">
        <f t="shared" si="55"/>
        <v/>
      </c>
      <c r="G90" s="163" t="str">
        <f t="shared" si="6"/>
        <v>n.v.t.</v>
      </c>
      <c r="H90" s="164">
        <f t="shared" si="0"/>
        <v>0</v>
      </c>
      <c r="I90" s="164">
        <f t="shared" si="4"/>
        <v>0</v>
      </c>
      <c r="J90" s="164">
        <f t="shared" si="1"/>
        <v>1040</v>
      </c>
      <c r="K90" s="168" t="str">
        <f t="shared" si="12"/>
        <v/>
      </c>
      <c r="L90" s="169"/>
      <c r="M90" s="169"/>
      <c r="N90" s="169"/>
      <c r="O90" s="169"/>
      <c r="P90" s="169"/>
      <c r="Q90" s="169"/>
      <c r="R90" s="169"/>
      <c r="S90" s="169"/>
      <c r="T90" s="169"/>
      <c r="U90" s="18">
        <v>53</v>
      </c>
      <c r="W90" s="167">
        <f t="shared" si="38"/>
        <v>0</v>
      </c>
      <c r="X90" s="167">
        <f t="shared" si="38"/>
        <v>0</v>
      </c>
      <c r="Y90" s="167">
        <f t="shared" si="38"/>
        <v>0</v>
      </c>
      <c r="Z90" s="167">
        <f t="shared" si="38"/>
        <v>0</v>
      </c>
      <c r="AA90" s="167">
        <f t="shared" si="38"/>
        <v>0</v>
      </c>
    </row>
    <row r="91" spans="1:27" s="18" customFormat="1" ht="12" x14ac:dyDescent="0.2">
      <c r="A91" s="163"/>
      <c r="B91" s="162" t="str">
        <f t="shared" ref="B91" si="60">IF(B$32="","",IF($G90="nee",B$37+7*$U91,""))</f>
        <v/>
      </c>
      <c r="C91" s="162"/>
      <c r="D91" s="162" t="str">
        <f t="shared" si="55"/>
        <v/>
      </c>
      <c r="E91" s="162" t="str">
        <f t="shared" si="55"/>
        <v/>
      </c>
      <c r="F91" s="162" t="str">
        <f t="shared" si="55"/>
        <v/>
      </c>
      <c r="G91" s="163" t="str">
        <f t="shared" si="6"/>
        <v>n.v.t.</v>
      </c>
      <c r="H91" s="164">
        <f t="shared" si="0"/>
        <v>0</v>
      </c>
      <c r="I91" s="164">
        <f t="shared" si="4"/>
        <v>0</v>
      </c>
      <c r="J91" s="164">
        <f t="shared" si="1"/>
        <v>1040</v>
      </c>
      <c r="K91" s="168" t="str">
        <f t="shared" si="12"/>
        <v/>
      </c>
      <c r="L91" s="169"/>
      <c r="M91" s="169"/>
      <c r="N91" s="169"/>
      <c r="O91" s="169"/>
      <c r="P91" s="169"/>
      <c r="Q91" s="169"/>
      <c r="R91" s="169"/>
      <c r="S91" s="169"/>
      <c r="T91" s="169"/>
      <c r="U91" s="18">
        <v>54</v>
      </c>
      <c r="W91" s="167">
        <f t="shared" si="38"/>
        <v>0</v>
      </c>
      <c r="X91" s="167">
        <f t="shared" si="38"/>
        <v>0</v>
      </c>
      <c r="Y91" s="167">
        <f t="shared" si="38"/>
        <v>0</v>
      </c>
      <c r="Z91" s="167">
        <f t="shared" si="38"/>
        <v>0</v>
      </c>
      <c r="AA91" s="167">
        <f t="shared" si="38"/>
        <v>0</v>
      </c>
    </row>
    <row r="92" spans="1:27" s="18" customFormat="1" ht="12" x14ac:dyDescent="0.2">
      <c r="A92" s="163"/>
      <c r="B92" s="162" t="str">
        <f t="shared" ref="B92" si="61">IF(B$32="","",IF($G91="nee",B$37+7*$U92,""))</f>
        <v/>
      </c>
      <c r="C92" s="162"/>
      <c r="D92" s="162" t="str">
        <f t="shared" si="55"/>
        <v/>
      </c>
      <c r="E92" s="162" t="str">
        <f t="shared" si="55"/>
        <v/>
      </c>
      <c r="F92" s="162" t="str">
        <f t="shared" si="55"/>
        <v/>
      </c>
      <c r="G92" s="163" t="str">
        <f t="shared" si="6"/>
        <v>n.v.t.</v>
      </c>
      <c r="H92" s="164">
        <f t="shared" si="0"/>
        <v>0</v>
      </c>
      <c r="I92" s="164">
        <f t="shared" si="4"/>
        <v>0</v>
      </c>
      <c r="J92" s="164">
        <f t="shared" si="1"/>
        <v>1040</v>
      </c>
      <c r="K92" s="168" t="str">
        <f t="shared" si="12"/>
        <v/>
      </c>
      <c r="L92" s="169"/>
      <c r="M92" s="169"/>
      <c r="N92" s="169"/>
      <c r="O92" s="169"/>
      <c r="P92" s="169"/>
      <c r="Q92" s="169"/>
      <c r="R92" s="169"/>
      <c r="S92" s="169"/>
      <c r="T92" s="169"/>
      <c r="U92" s="18">
        <v>55</v>
      </c>
      <c r="W92" s="167">
        <f t="shared" si="38"/>
        <v>0</v>
      </c>
      <c r="X92" s="167">
        <f t="shared" si="38"/>
        <v>0</v>
      </c>
      <c r="Y92" s="167">
        <f t="shared" si="38"/>
        <v>0</v>
      </c>
      <c r="Z92" s="167">
        <f t="shared" si="38"/>
        <v>0</v>
      </c>
      <c r="AA92" s="167">
        <f t="shared" si="38"/>
        <v>0</v>
      </c>
    </row>
    <row r="93" spans="1:27" s="18" customFormat="1" ht="12" x14ac:dyDescent="0.2">
      <c r="A93" s="163"/>
      <c r="B93" s="162" t="str">
        <f t="shared" ref="B93" si="62">IF(B$32="","",IF($G92="nee",B$37+7*$U93,""))</f>
        <v/>
      </c>
      <c r="C93" s="162"/>
      <c r="D93" s="162" t="str">
        <f t="shared" si="55"/>
        <v/>
      </c>
      <c r="E93" s="162" t="str">
        <f t="shared" si="55"/>
        <v/>
      </c>
      <c r="F93" s="162" t="str">
        <f t="shared" si="55"/>
        <v/>
      </c>
      <c r="G93" s="163" t="str">
        <f t="shared" si="6"/>
        <v>n.v.t.</v>
      </c>
      <c r="H93" s="164">
        <f t="shared" si="0"/>
        <v>0</v>
      </c>
      <c r="I93" s="164">
        <f t="shared" si="4"/>
        <v>0</v>
      </c>
      <c r="J93" s="164">
        <f t="shared" si="1"/>
        <v>1040</v>
      </c>
      <c r="K93" s="168" t="str">
        <f t="shared" si="12"/>
        <v/>
      </c>
      <c r="L93" s="169"/>
      <c r="M93" s="169"/>
      <c r="N93" s="169"/>
      <c r="O93" s="169"/>
      <c r="P93" s="169"/>
      <c r="Q93" s="169"/>
      <c r="R93" s="169"/>
      <c r="S93" s="169"/>
      <c r="T93" s="169"/>
      <c r="U93" s="18">
        <v>56</v>
      </c>
      <c r="W93" s="167">
        <f t="shared" si="38"/>
        <v>0</v>
      </c>
      <c r="X93" s="167">
        <f t="shared" si="38"/>
        <v>0</v>
      </c>
      <c r="Y93" s="167">
        <f t="shared" si="38"/>
        <v>0</v>
      </c>
      <c r="Z93" s="167">
        <f t="shared" si="38"/>
        <v>0</v>
      </c>
      <c r="AA93" s="167">
        <f t="shared" si="38"/>
        <v>0</v>
      </c>
    </row>
    <row r="94" spans="1:27" s="18" customFormat="1" ht="12" x14ac:dyDescent="0.2">
      <c r="A94" s="163"/>
      <c r="B94" s="162" t="str">
        <f t="shared" ref="B94" si="63">IF(B$32="","",IF($G93="nee",B$37+7*$U94,""))</f>
        <v/>
      </c>
      <c r="C94" s="162"/>
      <c r="D94" s="162" t="str">
        <f t="shared" si="55"/>
        <v/>
      </c>
      <c r="E94" s="162" t="str">
        <f t="shared" si="55"/>
        <v/>
      </c>
      <c r="F94" s="162" t="str">
        <f t="shared" si="55"/>
        <v/>
      </c>
      <c r="G94" s="163" t="str">
        <f t="shared" si="6"/>
        <v>n.v.t.</v>
      </c>
      <c r="H94" s="164">
        <f t="shared" si="0"/>
        <v>0</v>
      </c>
      <c r="I94" s="164">
        <f t="shared" si="4"/>
        <v>0</v>
      </c>
      <c r="J94" s="164">
        <f t="shared" si="1"/>
        <v>1040</v>
      </c>
      <c r="K94" s="168" t="str">
        <f t="shared" si="12"/>
        <v/>
      </c>
      <c r="L94" s="169"/>
      <c r="M94" s="169"/>
      <c r="N94" s="169"/>
      <c r="O94" s="169"/>
      <c r="P94" s="169"/>
      <c r="Q94" s="169"/>
      <c r="R94" s="169"/>
      <c r="S94" s="169"/>
      <c r="T94" s="169"/>
      <c r="U94" s="18">
        <v>57</v>
      </c>
      <c r="W94" s="167">
        <f t="shared" si="38"/>
        <v>0</v>
      </c>
      <c r="X94" s="167">
        <f t="shared" si="38"/>
        <v>0</v>
      </c>
      <c r="Y94" s="167">
        <f t="shared" si="38"/>
        <v>0</v>
      </c>
      <c r="Z94" s="167">
        <f t="shared" si="38"/>
        <v>0</v>
      </c>
      <c r="AA94" s="167">
        <f t="shared" si="38"/>
        <v>0</v>
      </c>
    </row>
    <row r="95" spans="1:27" s="18" customFormat="1" ht="12" x14ac:dyDescent="0.2">
      <c r="A95" s="163"/>
      <c r="B95" s="162" t="str">
        <f t="shared" ref="B95" si="64">IF(B$32="","",IF($G94="nee",B$37+7*$U95,""))</f>
        <v/>
      </c>
      <c r="C95" s="162"/>
      <c r="D95" s="162" t="str">
        <f t="shared" si="55"/>
        <v/>
      </c>
      <c r="E95" s="162" t="str">
        <f t="shared" si="55"/>
        <v/>
      </c>
      <c r="F95" s="162" t="str">
        <f t="shared" si="55"/>
        <v/>
      </c>
      <c r="G95" s="163" t="str">
        <f t="shared" si="6"/>
        <v>n.v.t.</v>
      </c>
      <c r="H95" s="164">
        <f t="shared" si="0"/>
        <v>0</v>
      </c>
      <c r="I95" s="164">
        <f t="shared" si="4"/>
        <v>0</v>
      </c>
      <c r="J95" s="164">
        <f t="shared" si="1"/>
        <v>1040</v>
      </c>
      <c r="K95" s="168" t="str">
        <f t="shared" si="12"/>
        <v/>
      </c>
      <c r="L95" s="169"/>
      <c r="M95" s="169"/>
      <c r="N95" s="169"/>
      <c r="O95" s="169"/>
      <c r="P95" s="169"/>
      <c r="Q95" s="169"/>
      <c r="R95" s="169"/>
      <c r="S95" s="169"/>
      <c r="T95" s="169"/>
      <c r="U95" s="18">
        <v>58</v>
      </c>
      <c r="W95" s="167">
        <f t="shared" si="38"/>
        <v>0</v>
      </c>
      <c r="X95" s="167">
        <f t="shared" si="38"/>
        <v>0</v>
      </c>
      <c r="Y95" s="167">
        <f t="shared" si="38"/>
        <v>0</v>
      </c>
      <c r="Z95" s="167">
        <f t="shared" si="38"/>
        <v>0</v>
      </c>
      <c r="AA95" s="167">
        <f t="shared" si="38"/>
        <v>0</v>
      </c>
    </row>
    <row r="96" spans="1:27" s="18" customFormat="1" ht="12" x14ac:dyDescent="0.2">
      <c r="A96" s="163"/>
      <c r="B96" s="162" t="str">
        <f t="shared" ref="B96" si="65">IF(B$32="","",IF($G95="nee",B$37+7*$U96,""))</f>
        <v/>
      </c>
      <c r="C96" s="162"/>
      <c r="D96" s="162" t="str">
        <f t="shared" si="55"/>
        <v/>
      </c>
      <c r="E96" s="162" t="str">
        <f t="shared" si="55"/>
        <v/>
      </c>
      <c r="F96" s="162" t="str">
        <f t="shared" si="55"/>
        <v/>
      </c>
      <c r="G96" s="163" t="str">
        <f t="shared" si="6"/>
        <v>n.v.t.</v>
      </c>
      <c r="H96" s="164">
        <f t="shared" si="0"/>
        <v>0</v>
      </c>
      <c r="I96" s="164">
        <f t="shared" si="4"/>
        <v>0</v>
      </c>
      <c r="J96" s="164">
        <f t="shared" si="1"/>
        <v>1040</v>
      </c>
      <c r="K96" s="168" t="str">
        <f t="shared" si="12"/>
        <v/>
      </c>
      <c r="L96" s="169"/>
      <c r="M96" s="169"/>
      <c r="N96" s="169"/>
      <c r="O96" s="169"/>
      <c r="P96" s="169"/>
      <c r="Q96" s="169"/>
      <c r="R96" s="169"/>
      <c r="S96" s="169"/>
      <c r="T96" s="169"/>
      <c r="U96" s="18">
        <v>59</v>
      </c>
      <c r="W96" s="167">
        <f t="shared" si="38"/>
        <v>0</v>
      </c>
      <c r="X96" s="167">
        <f t="shared" si="38"/>
        <v>0</v>
      </c>
      <c r="Y96" s="167">
        <f t="shared" si="38"/>
        <v>0</v>
      </c>
      <c r="Z96" s="167">
        <f t="shared" si="38"/>
        <v>0</v>
      </c>
      <c r="AA96" s="167">
        <f t="shared" si="38"/>
        <v>0</v>
      </c>
    </row>
    <row r="97" spans="1:28" s="18" customFormat="1" ht="12" x14ac:dyDescent="0.2">
      <c r="A97" s="163"/>
      <c r="B97" s="162" t="str">
        <f t="shared" ref="B97" si="66">IF(B$32="","",IF($G96="nee",B$37+7*$U97,""))</f>
        <v/>
      </c>
      <c r="C97" s="162"/>
      <c r="D97" s="162" t="str">
        <f t="shared" si="55"/>
        <v/>
      </c>
      <c r="E97" s="162" t="str">
        <f t="shared" si="55"/>
        <v/>
      </c>
      <c r="F97" s="162" t="str">
        <f t="shared" si="55"/>
        <v/>
      </c>
      <c r="G97" s="163" t="str">
        <f t="shared" si="6"/>
        <v>n.v.t.</v>
      </c>
      <c r="H97" s="164">
        <f t="shared" si="0"/>
        <v>0</v>
      </c>
      <c r="I97" s="164">
        <f t="shared" si="4"/>
        <v>0</v>
      </c>
      <c r="J97" s="164">
        <f t="shared" si="1"/>
        <v>1040</v>
      </c>
      <c r="K97" s="168" t="str">
        <f t="shared" si="12"/>
        <v/>
      </c>
      <c r="L97" s="169"/>
      <c r="M97" s="169"/>
      <c r="N97" s="169"/>
      <c r="O97" s="169"/>
      <c r="P97" s="169"/>
      <c r="Q97" s="169"/>
      <c r="R97" s="169"/>
      <c r="S97" s="169"/>
      <c r="T97" s="169"/>
      <c r="U97" s="18">
        <v>60</v>
      </c>
      <c r="W97" s="167">
        <f t="shared" si="38"/>
        <v>0</v>
      </c>
      <c r="X97" s="167">
        <f t="shared" si="38"/>
        <v>0</v>
      </c>
      <c r="Y97" s="167">
        <f t="shared" si="38"/>
        <v>0</v>
      </c>
      <c r="Z97" s="167">
        <f t="shared" si="38"/>
        <v>0</v>
      </c>
      <c r="AA97" s="167">
        <f t="shared" si="38"/>
        <v>0</v>
      </c>
    </row>
    <row r="98" spans="1:28" s="18" customFormat="1" ht="12" x14ac:dyDescent="0.2">
      <c r="A98" s="163"/>
      <c r="B98" s="162" t="str">
        <f t="shared" ref="B98" si="67">IF(B$32="","",IF($G97="nee",B$37+7*$U98,""))</f>
        <v/>
      </c>
      <c r="C98" s="162"/>
      <c r="D98" s="162" t="str">
        <f t="shared" si="55"/>
        <v/>
      </c>
      <c r="E98" s="162" t="str">
        <f t="shared" si="55"/>
        <v/>
      </c>
      <c r="F98" s="162" t="str">
        <f t="shared" si="55"/>
        <v/>
      </c>
      <c r="G98" s="163" t="str">
        <f t="shared" si="6"/>
        <v>n.v.t.</v>
      </c>
      <c r="H98" s="164">
        <f t="shared" si="0"/>
        <v>0</v>
      </c>
      <c r="I98" s="164">
        <f t="shared" si="4"/>
        <v>0</v>
      </c>
      <c r="J98" s="164">
        <f t="shared" si="1"/>
        <v>1040</v>
      </c>
      <c r="K98" s="168" t="str">
        <f t="shared" si="12"/>
        <v/>
      </c>
      <c r="L98" s="169"/>
      <c r="M98" s="169"/>
      <c r="N98" s="169"/>
      <c r="O98" s="169"/>
      <c r="P98" s="169"/>
      <c r="Q98" s="169"/>
      <c r="R98" s="169"/>
      <c r="S98" s="169"/>
      <c r="T98" s="169"/>
      <c r="U98" s="18">
        <v>61</v>
      </c>
      <c r="W98" s="167">
        <f t="shared" si="38"/>
        <v>0</v>
      </c>
      <c r="X98" s="167">
        <f t="shared" si="38"/>
        <v>0</v>
      </c>
      <c r="Y98" s="167">
        <f t="shared" si="38"/>
        <v>0</v>
      </c>
      <c r="Z98" s="167">
        <f t="shared" si="38"/>
        <v>0</v>
      </c>
      <c r="AA98" s="167">
        <f t="shared" si="38"/>
        <v>0</v>
      </c>
    </row>
    <row r="99" spans="1:28" s="18" customFormat="1" ht="12" x14ac:dyDescent="0.2">
      <c r="A99" s="163"/>
      <c r="B99" s="162" t="str">
        <f t="shared" ref="B99" si="68">IF(B$32="","",IF($G98="nee",B$37+7*$U99,""))</f>
        <v/>
      </c>
      <c r="C99" s="162"/>
      <c r="D99" s="162" t="str">
        <f t="shared" si="55"/>
        <v/>
      </c>
      <c r="E99" s="162" t="str">
        <f t="shared" si="55"/>
        <v/>
      </c>
      <c r="F99" s="162" t="str">
        <f t="shared" si="55"/>
        <v/>
      </c>
      <c r="G99" s="163" t="str">
        <f t="shared" si="6"/>
        <v>n.v.t.</v>
      </c>
      <c r="H99" s="164">
        <f t="shared" si="0"/>
        <v>0</v>
      </c>
      <c r="I99" s="164">
        <f t="shared" si="4"/>
        <v>0</v>
      </c>
      <c r="J99" s="164">
        <f t="shared" si="1"/>
        <v>1040</v>
      </c>
      <c r="K99" s="168" t="str">
        <f t="shared" si="12"/>
        <v/>
      </c>
      <c r="L99" s="169"/>
      <c r="M99" s="169"/>
      <c r="N99" s="169"/>
      <c r="O99" s="169"/>
      <c r="P99" s="169"/>
      <c r="Q99" s="169"/>
      <c r="R99" s="169"/>
      <c r="S99" s="169"/>
      <c r="T99" s="169"/>
      <c r="U99" s="18">
        <v>62</v>
      </c>
      <c r="W99" s="167">
        <f t="shared" si="38"/>
        <v>0</v>
      </c>
      <c r="X99" s="167">
        <f t="shared" si="38"/>
        <v>0</v>
      </c>
      <c r="Y99" s="167">
        <f t="shared" si="38"/>
        <v>0</v>
      </c>
      <c r="Z99" s="167">
        <f t="shared" si="38"/>
        <v>0</v>
      </c>
      <c r="AA99" s="167">
        <f t="shared" si="38"/>
        <v>0</v>
      </c>
    </row>
    <row r="100" spans="1:28" s="18" customFormat="1" ht="12" x14ac:dyDescent="0.2">
      <c r="A100" s="163"/>
      <c r="B100" s="162" t="str">
        <f t="shared" ref="B100" si="69">IF(B$32="","",IF($G99="nee",B$37+7*$U100,""))</f>
        <v/>
      </c>
      <c r="C100" s="162"/>
      <c r="D100" s="162" t="str">
        <f t="shared" si="55"/>
        <v/>
      </c>
      <c r="E100" s="162" t="str">
        <f t="shared" si="55"/>
        <v/>
      </c>
      <c r="F100" s="162" t="str">
        <f t="shared" si="55"/>
        <v/>
      </c>
      <c r="G100" s="163" t="str">
        <f t="shared" si="6"/>
        <v>n.v.t.</v>
      </c>
      <c r="H100" s="164">
        <f t="shared" si="0"/>
        <v>0</v>
      </c>
      <c r="I100" s="164">
        <f t="shared" si="4"/>
        <v>0</v>
      </c>
      <c r="J100" s="164">
        <f t="shared" si="1"/>
        <v>1040</v>
      </c>
      <c r="K100" s="168" t="str">
        <f t="shared" si="12"/>
        <v/>
      </c>
      <c r="L100" s="169"/>
      <c r="M100" s="169"/>
      <c r="N100" s="169"/>
      <c r="O100" s="169"/>
      <c r="P100" s="169"/>
      <c r="Q100" s="169"/>
      <c r="R100" s="169"/>
      <c r="S100" s="169"/>
      <c r="T100" s="169"/>
      <c r="U100" s="18">
        <v>63</v>
      </c>
      <c r="W100" s="167">
        <f t="shared" si="38"/>
        <v>0</v>
      </c>
      <c r="X100" s="167">
        <f t="shared" si="38"/>
        <v>0</v>
      </c>
      <c r="Y100" s="167">
        <f t="shared" si="38"/>
        <v>0</v>
      </c>
      <c r="Z100" s="167">
        <f t="shared" si="38"/>
        <v>0</v>
      </c>
      <c r="AA100" s="167">
        <f t="shared" si="38"/>
        <v>0</v>
      </c>
    </row>
    <row r="101" spans="1:28" s="18" customFormat="1" ht="12" x14ac:dyDescent="0.2">
      <c r="A101" s="163"/>
      <c r="B101" s="162" t="str">
        <f t="shared" ref="B101" si="70">IF(B$32="","",IF($G100="nee",B$37+7*$U101,""))</f>
        <v/>
      </c>
      <c r="C101" s="162"/>
      <c r="D101" s="162" t="str">
        <f t="shared" si="55"/>
        <v/>
      </c>
      <c r="E101" s="162" t="str">
        <f t="shared" si="55"/>
        <v/>
      </c>
      <c r="F101" s="162" t="str">
        <f t="shared" si="55"/>
        <v/>
      </c>
      <c r="G101" s="163" t="str">
        <f t="shared" si="6"/>
        <v>n.v.t.</v>
      </c>
      <c r="H101" s="164">
        <f t="shared" ref="H101:H140" si="71">SUM(W101:AA101)</f>
        <v>0</v>
      </c>
      <c r="I101" s="164">
        <f t="shared" si="4"/>
        <v>0</v>
      </c>
      <c r="J101" s="164">
        <f>$H$29-I101</f>
        <v>1040</v>
      </c>
      <c r="K101" s="168" t="str">
        <f t="shared" si="12"/>
        <v/>
      </c>
      <c r="L101" s="169"/>
      <c r="M101" s="169"/>
      <c r="N101" s="169"/>
      <c r="O101" s="169"/>
      <c r="P101" s="169"/>
      <c r="Q101" s="169"/>
      <c r="R101" s="169"/>
      <c r="S101" s="169"/>
      <c r="T101" s="169"/>
      <c r="U101" s="18">
        <v>64</v>
      </c>
      <c r="W101" s="167">
        <f t="shared" ref="W101:AA132" si="72">IF(B101&lt;&gt;"",B$32,0)</f>
        <v>0</v>
      </c>
      <c r="X101" s="167">
        <f t="shared" si="72"/>
        <v>0</v>
      </c>
      <c r="Y101" s="167">
        <f t="shared" si="72"/>
        <v>0</v>
      </c>
      <c r="Z101" s="167">
        <f t="shared" si="72"/>
        <v>0</v>
      </c>
      <c r="AA101" s="167">
        <f t="shared" si="72"/>
        <v>0</v>
      </c>
    </row>
    <row r="102" spans="1:28" s="18" customFormat="1" ht="12" x14ac:dyDescent="0.2">
      <c r="A102" s="163"/>
      <c r="B102" s="162" t="str">
        <f t="shared" ref="B102:F117" si="73">IF(B$32="","",IF($G101="nee",B$37+7*$U102,""))</f>
        <v/>
      </c>
      <c r="C102" s="162"/>
      <c r="D102" s="162" t="str">
        <f t="shared" si="73"/>
        <v/>
      </c>
      <c r="E102" s="162" t="str">
        <f t="shared" si="73"/>
        <v/>
      </c>
      <c r="F102" s="162" t="str">
        <f t="shared" si="73"/>
        <v/>
      </c>
      <c r="G102" s="163" t="str">
        <f t="shared" si="6"/>
        <v>n.v.t.</v>
      </c>
      <c r="H102" s="164">
        <f t="shared" si="71"/>
        <v>0</v>
      </c>
      <c r="I102" s="164">
        <f>I101+H102</f>
        <v>0</v>
      </c>
      <c r="J102" s="164">
        <f>$H$29-I102</f>
        <v>1040</v>
      </c>
      <c r="K102" s="168" t="str">
        <f t="shared" si="12"/>
        <v/>
      </c>
      <c r="L102" s="169"/>
      <c r="M102" s="169"/>
      <c r="N102" s="169"/>
      <c r="O102" s="169"/>
      <c r="P102" s="169"/>
      <c r="Q102" s="169"/>
      <c r="R102" s="169"/>
      <c r="S102" s="169"/>
      <c r="T102" s="169"/>
      <c r="U102" s="18">
        <v>65</v>
      </c>
      <c r="W102" s="167">
        <f t="shared" si="72"/>
        <v>0</v>
      </c>
      <c r="X102" s="167">
        <f t="shared" si="72"/>
        <v>0</v>
      </c>
      <c r="Y102" s="167">
        <f t="shared" si="72"/>
        <v>0</v>
      </c>
      <c r="Z102" s="167">
        <f t="shared" si="72"/>
        <v>0</v>
      </c>
      <c r="AA102" s="167">
        <f t="shared" si="72"/>
        <v>0</v>
      </c>
    </row>
    <row r="103" spans="1:28" s="18" customFormat="1" ht="12" x14ac:dyDescent="0.2">
      <c r="A103" s="163"/>
      <c r="B103" s="162" t="str">
        <f t="shared" ref="B103" si="74">IF(B$32="","",IF($G102="nee",B$37+7*$U103,""))</f>
        <v/>
      </c>
      <c r="C103" s="162"/>
      <c r="D103" s="162" t="str">
        <f t="shared" si="73"/>
        <v/>
      </c>
      <c r="E103" s="162" t="str">
        <f t="shared" si="73"/>
        <v/>
      </c>
      <c r="F103" s="162" t="str">
        <f t="shared" si="73"/>
        <v/>
      </c>
      <c r="G103" s="163" t="str">
        <f t="shared" ref="G103:G140" si="75">IF(G102="nee","nee",IF(G102="ja","n.v.t.",IF(G102="n.v.t.","n.v.t.","")))</f>
        <v>n.v.t.</v>
      </c>
      <c r="H103" s="164">
        <f t="shared" si="71"/>
        <v>0</v>
      </c>
      <c r="I103" s="164">
        <f t="shared" ref="I103:I140" si="76">I102+H103</f>
        <v>0</v>
      </c>
      <c r="J103" s="164">
        <f t="shared" ref="J103:J140" si="77">$H$29-I103</f>
        <v>1040</v>
      </c>
      <c r="K103" s="168" t="str">
        <f t="shared" si="12"/>
        <v/>
      </c>
      <c r="L103" s="169"/>
      <c r="M103" s="169"/>
      <c r="N103" s="169"/>
      <c r="O103" s="169"/>
      <c r="P103" s="169"/>
      <c r="Q103" s="169"/>
      <c r="R103" s="169"/>
      <c r="S103" s="169"/>
      <c r="T103" s="169"/>
      <c r="U103" s="18">
        <v>66</v>
      </c>
      <c r="W103" s="167">
        <f t="shared" si="72"/>
        <v>0</v>
      </c>
      <c r="X103" s="167">
        <f t="shared" si="72"/>
        <v>0</v>
      </c>
      <c r="Y103" s="167">
        <f t="shared" si="72"/>
        <v>0</v>
      </c>
      <c r="Z103" s="167">
        <f t="shared" si="72"/>
        <v>0</v>
      </c>
      <c r="AA103" s="167">
        <f t="shared" si="72"/>
        <v>0</v>
      </c>
    </row>
    <row r="104" spans="1:28" s="18" customFormat="1" ht="12" x14ac:dyDescent="0.2">
      <c r="A104" s="163"/>
      <c r="B104" s="162" t="str">
        <f t="shared" ref="B104" si="78">IF(B$32="","",IF($G103="nee",B$37+7*$U104,""))</f>
        <v/>
      </c>
      <c r="C104" s="162"/>
      <c r="D104" s="162" t="str">
        <f t="shared" si="73"/>
        <v/>
      </c>
      <c r="E104" s="162" t="str">
        <f t="shared" si="73"/>
        <v/>
      </c>
      <c r="F104" s="162" t="str">
        <f t="shared" si="73"/>
        <v/>
      </c>
      <c r="G104" s="163" t="str">
        <f t="shared" si="75"/>
        <v>n.v.t.</v>
      </c>
      <c r="H104" s="164">
        <f t="shared" si="71"/>
        <v>0</v>
      </c>
      <c r="I104" s="164">
        <f t="shared" si="76"/>
        <v>0</v>
      </c>
      <c r="J104" s="164">
        <f t="shared" si="77"/>
        <v>1040</v>
      </c>
      <c r="K104" s="168" t="str">
        <f t="shared" si="12"/>
        <v/>
      </c>
      <c r="L104" s="169"/>
      <c r="M104" s="169"/>
      <c r="N104" s="169"/>
      <c r="O104" s="169"/>
      <c r="P104" s="169"/>
      <c r="Q104" s="169"/>
      <c r="R104" s="169"/>
      <c r="S104" s="169"/>
      <c r="T104" s="169"/>
      <c r="U104" s="18">
        <v>67</v>
      </c>
      <c r="W104" s="167">
        <f t="shared" si="72"/>
        <v>0</v>
      </c>
      <c r="X104" s="167">
        <f t="shared" si="72"/>
        <v>0</v>
      </c>
      <c r="Y104" s="167">
        <f t="shared" si="72"/>
        <v>0</v>
      </c>
      <c r="Z104" s="167">
        <f t="shared" si="72"/>
        <v>0</v>
      </c>
      <c r="AA104" s="167">
        <f t="shared" si="72"/>
        <v>0</v>
      </c>
    </row>
    <row r="105" spans="1:28" s="18" customFormat="1" ht="12" x14ac:dyDescent="0.2">
      <c r="A105" s="163"/>
      <c r="B105" s="162" t="str">
        <f t="shared" ref="B105" si="79">IF(B$32="","",IF($G104="nee",B$37+7*$U105,""))</f>
        <v/>
      </c>
      <c r="C105" s="162"/>
      <c r="D105" s="162" t="str">
        <f t="shared" si="73"/>
        <v/>
      </c>
      <c r="E105" s="162" t="str">
        <f t="shared" si="73"/>
        <v/>
      </c>
      <c r="F105" s="162" t="str">
        <f t="shared" si="73"/>
        <v/>
      </c>
      <c r="G105" s="163" t="str">
        <f t="shared" si="75"/>
        <v>n.v.t.</v>
      </c>
      <c r="H105" s="164">
        <f t="shared" si="71"/>
        <v>0</v>
      </c>
      <c r="I105" s="164">
        <f t="shared" si="76"/>
        <v>0</v>
      </c>
      <c r="J105" s="164">
        <f t="shared" si="77"/>
        <v>1040</v>
      </c>
      <c r="K105" s="168" t="str">
        <f t="shared" si="12"/>
        <v/>
      </c>
      <c r="L105" s="169"/>
      <c r="M105" s="169"/>
      <c r="N105" s="169"/>
      <c r="O105" s="169"/>
      <c r="P105" s="169"/>
      <c r="Q105" s="169"/>
      <c r="R105" s="169"/>
      <c r="S105" s="169"/>
      <c r="T105" s="169"/>
      <c r="U105" s="18">
        <v>68</v>
      </c>
      <c r="W105" s="167">
        <f t="shared" si="72"/>
        <v>0</v>
      </c>
      <c r="X105" s="167">
        <f t="shared" si="72"/>
        <v>0</v>
      </c>
      <c r="Y105" s="167">
        <f t="shared" si="72"/>
        <v>0</v>
      </c>
      <c r="Z105" s="167">
        <f t="shared" si="72"/>
        <v>0</v>
      </c>
      <c r="AA105" s="167">
        <f t="shared" si="72"/>
        <v>0</v>
      </c>
    </row>
    <row r="106" spans="1:28" s="18" customFormat="1" ht="12" x14ac:dyDescent="0.2">
      <c r="A106" s="163"/>
      <c r="B106" s="162" t="str">
        <f t="shared" ref="B106" si="80">IF(B$32="","",IF($G105="nee",B$37+7*$U106,""))</f>
        <v/>
      </c>
      <c r="C106" s="162"/>
      <c r="D106" s="162" t="str">
        <f t="shared" si="73"/>
        <v/>
      </c>
      <c r="E106" s="162" t="str">
        <f t="shared" si="73"/>
        <v/>
      </c>
      <c r="F106" s="162" t="str">
        <f t="shared" si="73"/>
        <v/>
      </c>
      <c r="G106" s="163" t="str">
        <f t="shared" si="75"/>
        <v>n.v.t.</v>
      </c>
      <c r="H106" s="164">
        <f t="shared" si="71"/>
        <v>0</v>
      </c>
      <c r="I106" s="164">
        <f t="shared" si="76"/>
        <v>0</v>
      </c>
      <c r="J106" s="164">
        <f t="shared" si="77"/>
        <v>1040</v>
      </c>
      <c r="K106" s="168" t="str">
        <f t="shared" si="12"/>
        <v/>
      </c>
      <c r="L106" s="169"/>
      <c r="M106" s="169"/>
      <c r="N106" s="169"/>
      <c r="O106" s="169"/>
      <c r="P106" s="169"/>
      <c r="Q106" s="169"/>
      <c r="R106" s="169"/>
      <c r="S106" s="169"/>
      <c r="T106" s="169"/>
      <c r="U106" s="18">
        <v>69</v>
      </c>
      <c r="W106" s="167">
        <f t="shared" si="72"/>
        <v>0</v>
      </c>
      <c r="X106" s="167">
        <f t="shared" si="72"/>
        <v>0</v>
      </c>
      <c r="Y106" s="167">
        <f t="shared" si="72"/>
        <v>0</v>
      </c>
      <c r="Z106" s="167">
        <f t="shared" si="72"/>
        <v>0</v>
      </c>
      <c r="AA106" s="167">
        <f t="shared" si="72"/>
        <v>0</v>
      </c>
    </row>
    <row r="107" spans="1:28" s="18" customFormat="1" ht="12" x14ac:dyDescent="0.2">
      <c r="A107" s="163"/>
      <c r="B107" s="162" t="str">
        <f t="shared" ref="B107" si="81">IF(B$32="","",IF($G106="nee",B$37+7*$U107,""))</f>
        <v/>
      </c>
      <c r="C107" s="162"/>
      <c r="D107" s="162" t="str">
        <f t="shared" si="73"/>
        <v/>
      </c>
      <c r="E107" s="162" t="str">
        <f t="shared" si="73"/>
        <v/>
      </c>
      <c r="F107" s="162" t="str">
        <f t="shared" si="73"/>
        <v/>
      </c>
      <c r="G107" s="163" t="str">
        <f t="shared" si="75"/>
        <v>n.v.t.</v>
      </c>
      <c r="H107" s="164">
        <f t="shared" si="71"/>
        <v>0</v>
      </c>
      <c r="I107" s="164">
        <f t="shared" si="76"/>
        <v>0</v>
      </c>
      <c r="J107" s="164">
        <f t="shared" si="77"/>
        <v>1040</v>
      </c>
      <c r="K107" s="168" t="str">
        <f t="shared" si="12"/>
        <v/>
      </c>
      <c r="L107" s="169"/>
      <c r="M107" s="169"/>
      <c r="N107" s="169"/>
      <c r="O107" s="169"/>
      <c r="P107" s="169"/>
      <c r="Q107" s="169"/>
      <c r="R107" s="169"/>
      <c r="S107" s="169"/>
      <c r="T107" s="169"/>
      <c r="U107" s="18">
        <v>70</v>
      </c>
      <c r="W107" s="167">
        <f t="shared" si="72"/>
        <v>0</v>
      </c>
      <c r="X107" s="167">
        <f t="shared" si="72"/>
        <v>0</v>
      </c>
      <c r="Y107" s="167">
        <f t="shared" si="72"/>
        <v>0</v>
      </c>
      <c r="Z107" s="167">
        <f t="shared" si="72"/>
        <v>0</v>
      </c>
      <c r="AA107" s="167">
        <f t="shared" si="72"/>
        <v>0</v>
      </c>
    </row>
    <row r="108" spans="1:28" s="18" customFormat="1" ht="12" x14ac:dyDescent="0.2">
      <c r="A108" s="163"/>
      <c r="B108" s="162" t="str">
        <f t="shared" ref="B108" si="82">IF(B$32="","",IF($G107="nee",B$37+7*$U108,""))</f>
        <v/>
      </c>
      <c r="C108" s="162"/>
      <c r="D108" s="162" t="str">
        <f t="shared" si="73"/>
        <v/>
      </c>
      <c r="E108" s="162" t="str">
        <f t="shared" si="73"/>
        <v/>
      </c>
      <c r="F108" s="162" t="str">
        <f t="shared" si="73"/>
        <v/>
      </c>
      <c r="G108" s="163" t="str">
        <f t="shared" si="75"/>
        <v>n.v.t.</v>
      </c>
      <c r="H108" s="164">
        <f t="shared" si="71"/>
        <v>0</v>
      </c>
      <c r="I108" s="164">
        <f t="shared" si="76"/>
        <v>0</v>
      </c>
      <c r="J108" s="164">
        <f t="shared" si="77"/>
        <v>1040</v>
      </c>
      <c r="K108" s="168" t="str">
        <f t="shared" ref="K108:K140" si="83">IF(J108&lt;0,"U neemt te veel uren op","")</f>
        <v/>
      </c>
      <c r="L108" s="169"/>
      <c r="M108" s="169"/>
      <c r="N108" s="169"/>
      <c r="O108" s="169"/>
      <c r="P108" s="169"/>
      <c r="Q108" s="169"/>
      <c r="R108" s="169"/>
      <c r="S108" s="169"/>
      <c r="T108" s="169"/>
      <c r="U108" s="18">
        <v>71</v>
      </c>
      <c r="W108" s="167">
        <f t="shared" si="72"/>
        <v>0</v>
      </c>
      <c r="X108" s="167">
        <f t="shared" si="72"/>
        <v>0</v>
      </c>
      <c r="Y108" s="167">
        <f t="shared" si="72"/>
        <v>0</v>
      </c>
      <c r="Z108" s="167">
        <f t="shared" si="72"/>
        <v>0</v>
      </c>
      <c r="AA108" s="167">
        <f t="shared" si="72"/>
        <v>0</v>
      </c>
      <c r="AB108" s="170" t="s">
        <v>99</v>
      </c>
    </row>
    <row r="109" spans="1:28" s="18" customFormat="1" ht="12" x14ac:dyDescent="0.2">
      <c r="A109" s="163"/>
      <c r="B109" s="162" t="str">
        <f t="shared" ref="B109" si="84">IF(B$32="","",IF($G108="nee",B$37+7*$U109,""))</f>
        <v/>
      </c>
      <c r="C109" s="162"/>
      <c r="D109" s="162" t="str">
        <f t="shared" si="73"/>
        <v/>
      </c>
      <c r="E109" s="162" t="str">
        <f t="shared" si="73"/>
        <v/>
      </c>
      <c r="F109" s="162" t="str">
        <f t="shared" si="73"/>
        <v/>
      </c>
      <c r="G109" s="163" t="str">
        <f t="shared" si="75"/>
        <v>n.v.t.</v>
      </c>
      <c r="H109" s="164">
        <f t="shared" si="71"/>
        <v>0</v>
      </c>
      <c r="I109" s="164">
        <f t="shared" si="76"/>
        <v>0</v>
      </c>
      <c r="J109" s="164">
        <f t="shared" si="77"/>
        <v>1040</v>
      </c>
      <c r="K109" s="168" t="str">
        <f t="shared" si="83"/>
        <v/>
      </c>
      <c r="L109" s="169"/>
      <c r="M109" s="169"/>
      <c r="N109" s="169"/>
      <c r="O109" s="169"/>
      <c r="P109" s="169"/>
      <c r="Q109" s="169"/>
      <c r="R109" s="169"/>
      <c r="S109" s="169"/>
      <c r="T109" s="169"/>
      <c r="U109" s="18">
        <v>72</v>
      </c>
      <c r="W109" s="167">
        <f t="shared" si="72"/>
        <v>0</v>
      </c>
      <c r="X109" s="167">
        <f t="shared" si="72"/>
        <v>0</v>
      </c>
      <c r="Y109" s="167">
        <f t="shared" si="72"/>
        <v>0</v>
      </c>
      <c r="Z109" s="167">
        <f t="shared" si="72"/>
        <v>0</v>
      </c>
      <c r="AA109" s="167">
        <f t="shared" si="72"/>
        <v>0</v>
      </c>
      <c r="AB109" s="171"/>
    </row>
    <row r="110" spans="1:28" s="18" customFormat="1" ht="12" x14ac:dyDescent="0.2">
      <c r="A110" s="163"/>
      <c r="B110" s="162" t="str">
        <f t="shared" ref="B110" si="85">IF(B$32="","",IF($G109="nee",B$37+7*$U110,""))</f>
        <v/>
      </c>
      <c r="C110" s="162"/>
      <c r="D110" s="162" t="str">
        <f t="shared" si="73"/>
        <v/>
      </c>
      <c r="E110" s="162" t="str">
        <f t="shared" si="73"/>
        <v/>
      </c>
      <c r="F110" s="162" t="str">
        <f t="shared" si="73"/>
        <v/>
      </c>
      <c r="G110" s="163" t="str">
        <f t="shared" si="75"/>
        <v>n.v.t.</v>
      </c>
      <c r="H110" s="164">
        <f t="shared" si="71"/>
        <v>0</v>
      </c>
      <c r="I110" s="164">
        <f t="shared" si="76"/>
        <v>0</v>
      </c>
      <c r="J110" s="164">
        <f t="shared" si="77"/>
        <v>1040</v>
      </c>
      <c r="K110" s="168" t="str">
        <f t="shared" si="83"/>
        <v/>
      </c>
      <c r="L110" s="169"/>
      <c r="M110" s="169"/>
      <c r="N110" s="169"/>
      <c r="O110" s="169"/>
      <c r="P110" s="169"/>
      <c r="Q110" s="169"/>
      <c r="R110" s="169"/>
      <c r="S110" s="169"/>
      <c r="T110" s="169"/>
      <c r="U110" s="18">
        <v>73</v>
      </c>
      <c r="W110" s="167">
        <f t="shared" si="72"/>
        <v>0</v>
      </c>
      <c r="X110" s="167">
        <f t="shared" si="72"/>
        <v>0</v>
      </c>
      <c r="Y110" s="167">
        <f t="shared" si="72"/>
        <v>0</v>
      </c>
      <c r="Z110" s="167">
        <f t="shared" si="72"/>
        <v>0</v>
      </c>
      <c r="AA110" s="167">
        <f t="shared" si="72"/>
        <v>0</v>
      </c>
      <c r="AB110" s="172">
        <f>AA109+AA110</f>
        <v>0</v>
      </c>
    </row>
    <row r="111" spans="1:28" s="18" customFormat="1" ht="12" x14ac:dyDescent="0.2">
      <c r="A111" s="163"/>
      <c r="B111" s="162" t="str">
        <f t="shared" ref="B111" si="86">IF(B$32="","",IF($G110="nee",B$37+7*$U111,""))</f>
        <v/>
      </c>
      <c r="C111" s="162"/>
      <c r="D111" s="162" t="str">
        <f t="shared" si="73"/>
        <v/>
      </c>
      <c r="E111" s="162" t="str">
        <f t="shared" si="73"/>
        <v/>
      </c>
      <c r="F111" s="162" t="str">
        <f t="shared" si="73"/>
        <v/>
      </c>
      <c r="G111" s="163" t="str">
        <f t="shared" si="75"/>
        <v>n.v.t.</v>
      </c>
      <c r="H111" s="164">
        <f t="shared" si="71"/>
        <v>0</v>
      </c>
      <c r="I111" s="164">
        <f t="shared" si="76"/>
        <v>0</v>
      </c>
      <c r="J111" s="164">
        <f t="shared" si="77"/>
        <v>1040</v>
      </c>
      <c r="K111" s="168" t="str">
        <f t="shared" si="83"/>
        <v/>
      </c>
      <c r="L111" s="169"/>
      <c r="M111" s="169"/>
      <c r="N111" s="169"/>
      <c r="O111" s="169"/>
      <c r="P111" s="169"/>
      <c r="Q111" s="169"/>
      <c r="R111" s="169"/>
      <c r="S111" s="169"/>
      <c r="T111" s="169"/>
      <c r="U111" s="18">
        <v>74</v>
      </c>
      <c r="W111" s="167">
        <f t="shared" si="72"/>
        <v>0</v>
      </c>
      <c r="X111" s="167">
        <f t="shared" si="72"/>
        <v>0</v>
      </c>
      <c r="Y111" s="167">
        <f t="shared" si="72"/>
        <v>0</v>
      </c>
      <c r="Z111" s="167">
        <f t="shared" si="72"/>
        <v>0</v>
      </c>
      <c r="AA111" s="167">
        <f t="shared" si="72"/>
        <v>0</v>
      </c>
    </row>
    <row r="112" spans="1:28" s="18" customFormat="1" ht="12" x14ac:dyDescent="0.2">
      <c r="A112" s="163"/>
      <c r="B112" s="162" t="str">
        <f t="shared" ref="B112" si="87">IF(B$32="","",IF($G111="nee",B$37+7*$U112,""))</f>
        <v/>
      </c>
      <c r="C112" s="162"/>
      <c r="D112" s="162" t="str">
        <f t="shared" si="73"/>
        <v/>
      </c>
      <c r="E112" s="162" t="str">
        <f t="shared" si="73"/>
        <v/>
      </c>
      <c r="F112" s="162" t="str">
        <f t="shared" si="73"/>
        <v/>
      </c>
      <c r="G112" s="163" t="str">
        <f t="shared" si="75"/>
        <v>n.v.t.</v>
      </c>
      <c r="H112" s="164">
        <f t="shared" si="71"/>
        <v>0</v>
      </c>
      <c r="I112" s="164">
        <f t="shared" si="76"/>
        <v>0</v>
      </c>
      <c r="J112" s="164">
        <f t="shared" si="77"/>
        <v>1040</v>
      </c>
      <c r="K112" s="168" t="str">
        <f t="shared" si="83"/>
        <v/>
      </c>
      <c r="L112" s="169"/>
      <c r="M112" s="169"/>
      <c r="N112" s="169"/>
      <c r="O112" s="169"/>
      <c r="P112" s="169"/>
      <c r="Q112" s="169"/>
      <c r="R112" s="169"/>
      <c r="S112" s="169"/>
      <c r="T112" s="169"/>
      <c r="U112" s="18">
        <v>75</v>
      </c>
      <c r="W112" s="167">
        <f t="shared" si="72"/>
        <v>0</v>
      </c>
      <c r="X112" s="167">
        <f t="shared" si="72"/>
        <v>0</v>
      </c>
      <c r="Y112" s="167">
        <f t="shared" si="72"/>
        <v>0</v>
      </c>
      <c r="Z112" s="167">
        <f t="shared" si="72"/>
        <v>0</v>
      </c>
      <c r="AA112" s="167">
        <f t="shared" si="72"/>
        <v>0</v>
      </c>
    </row>
    <row r="113" spans="1:29" s="18" customFormat="1" ht="12" x14ac:dyDescent="0.2">
      <c r="A113" s="163"/>
      <c r="B113" s="162" t="str">
        <f t="shared" ref="B113" si="88">IF(B$32="","",IF($G112="nee",B$37+7*$U113,""))</f>
        <v/>
      </c>
      <c r="C113" s="162"/>
      <c r="D113" s="162" t="str">
        <f t="shared" si="73"/>
        <v/>
      </c>
      <c r="E113" s="162" t="str">
        <f t="shared" si="73"/>
        <v/>
      </c>
      <c r="F113" s="162" t="str">
        <f t="shared" si="73"/>
        <v/>
      </c>
      <c r="G113" s="163" t="str">
        <f t="shared" si="75"/>
        <v>n.v.t.</v>
      </c>
      <c r="H113" s="164">
        <f t="shared" si="71"/>
        <v>0</v>
      </c>
      <c r="I113" s="164">
        <f t="shared" si="76"/>
        <v>0</v>
      </c>
      <c r="J113" s="164">
        <f t="shared" si="77"/>
        <v>1040</v>
      </c>
      <c r="K113" s="168" t="str">
        <f t="shared" si="83"/>
        <v/>
      </c>
      <c r="L113" s="169"/>
      <c r="M113" s="169"/>
      <c r="N113" s="169"/>
      <c r="O113" s="169"/>
      <c r="P113" s="169"/>
      <c r="Q113" s="169"/>
      <c r="R113" s="169"/>
      <c r="S113" s="169"/>
      <c r="T113" s="169"/>
      <c r="U113" s="18">
        <v>76</v>
      </c>
      <c r="W113" s="167">
        <f t="shared" si="72"/>
        <v>0</v>
      </c>
      <c r="X113" s="167">
        <f t="shared" si="72"/>
        <v>0</v>
      </c>
      <c r="Y113" s="167">
        <f t="shared" si="72"/>
        <v>0</v>
      </c>
      <c r="Z113" s="167">
        <f t="shared" si="72"/>
        <v>0</v>
      </c>
      <c r="AA113" s="167">
        <f t="shared" si="72"/>
        <v>0</v>
      </c>
    </row>
    <row r="114" spans="1:29" s="18" customFormat="1" ht="12" x14ac:dyDescent="0.2">
      <c r="A114" s="163"/>
      <c r="B114" s="162" t="str">
        <f t="shared" ref="B114" si="89">IF(B$32="","",IF($G113="nee",B$37+7*$U114,""))</f>
        <v/>
      </c>
      <c r="C114" s="162"/>
      <c r="D114" s="162" t="str">
        <f t="shared" si="73"/>
        <v/>
      </c>
      <c r="E114" s="162" t="str">
        <f t="shared" si="73"/>
        <v/>
      </c>
      <c r="F114" s="162" t="str">
        <f t="shared" si="73"/>
        <v/>
      </c>
      <c r="G114" s="163" t="str">
        <f t="shared" si="75"/>
        <v>n.v.t.</v>
      </c>
      <c r="H114" s="164">
        <f t="shared" si="71"/>
        <v>0</v>
      </c>
      <c r="I114" s="164">
        <f t="shared" si="76"/>
        <v>0</v>
      </c>
      <c r="J114" s="164">
        <f t="shared" si="77"/>
        <v>1040</v>
      </c>
      <c r="K114" s="168" t="str">
        <f t="shared" si="83"/>
        <v/>
      </c>
      <c r="L114" s="169"/>
      <c r="M114" s="169"/>
      <c r="N114" s="169"/>
      <c r="O114" s="169"/>
      <c r="P114" s="169"/>
      <c r="Q114" s="169"/>
      <c r="R114" s="169"/>
      <c r="S114" s="169"/>
      <c r="T114" s="169"/>
      <c r="U114" s="18">
        <v>77</v>
      </c>
      <c r="W114" s="167">
        <f t="shared" si="72"/>
        <v>0</v>
      </c>
      <c r="X114" s="167">
        <f t="shared" si="72"/>
        <v>0</v>
      </c>
      <c r="Y114" s="167">
        <f t="shared" si="72"/>
        <v>0</v>
      </c>
      <c r="Z114" s="167">
        <f t="shared" si="72"/>
        <v>0</v>
      </c>
      <c r="AA114" s="167">
        <f t="shared" si="72"/>
        <v>0</v>
      </c>
    </row>
    <row r="115" spans="1:29" s="18" customFormat="1" ht="12" x14ac:dyDescent="0.2">
      <c r="A115" s="163"/>
      <c r="B115" s="162" t="str">
        <f t="shared" ref="B115" si="90">IF(B$32="","",IF($G114="nee",B$37+7*$U115,""))</f>
        <v/>
      </c>
      <c r="C115" s="162"/>
      <c r="D115" s="162" t="str">
        <f t="shared" si="73"/>
        <v/>
      </c>
      <c r="E115" s="162" t="str">
        <f t="shared" si="73"/>
        <v/>
      </c>
      <c r="F115" s="162" t="str">
        <f t="shared" si="73"/>
        <v/>
      </c>
      <c r="G115" s="163" t="str">
        <f t="shared" si="75"/>
        <v>n.v.t.</v>
      </c>
      <c r="H115" s="164">
        <f t="shared" si="71"/>
        <v>0</v>
      </c>
      <c r="I115" s="164">
        <f t="shared" si="76"/>
        <v>0</v>
      </c>
      <c r="J115" s="164">
        <f t="shared" si="77"/>
        <v>1040</v>
      </c>
      <c r="K115" s="168" t="str">
        <f t="shared" si="83"/>
        <v/>
      </c>
      <c r="L115" s="169"/>
      <c r="M115" s="169"/>
      <c r="N115" s="169"/>
      <c r="O115" s="169"/>
      <c r="P115" s="169"/>
      <c r="Q115" s="169"/>
      <c r="R115" s="169"/>
      <c r="S115" s="169"/>
      <c r="T115" s="169"/>
      <c r="U115" s="18">
        <v>78</v>
      </c>
      <c r="W115" s="167">
        <f t="shared" si="72"/>
        <v>0</v>
      </c>
      <c r="X115" s="167">
        <f t="shared" si="72"/>
        <v>0</v>
      </c>
      <c r="Y115" s="167">
        <f t="shared" si="72"/>
        <v>0</v>
      </c>
      <c r="Z115" s="167">
        <f t="shared" si="72"/>
        <v>0</v>
      </c>
      <c r="AA115" s="167">
        <f t="shared" si="72"/>
        <v>0</v>
      </c>
    </row>
    <row r="116" spans="1:29" s="18" customFormat="1" ht="12" x14ac:dyDescent="0.2">
      <c r="A116" s="163"/>
      <c r="B116" s="162" t="str">
        <f t="shared" ref="B116" si="91">IF(B$32="","",IF($G115="nee",B$37+7*$U116,""))</f>
        <v/>
      </c>
      <c r="C116" s="162"/>
      <c r="D116" s="162" t="str">
        <f t="shared" si="73"/>
        <v/>
      </c>
      <c r="E116" s="162" t="str">
        <f t="shared" si="73"/>
        <v/>
      </c>
      <c r="F116" s="162" t="str">
        <f t="shared" si="73"/>
        <v/>
      </c>
      <c r="G116" s="163" t="str">
        <f t="shared" si="75"/>
        <v>n.v.t.</v>
      </c>
      <c r="H116" s="164">
        <f t="shared" si="71"/>
        <v>0</v>
      </c>
      <c r="I116" s="164">
        <f t="shared" si="76"/>
        <v>0</v>
      </c>
      <c r="J116" s="164">
        <f t="shared" si="77"/>
        <v>1040</v>
      </c>
      <c r="K116" s="168" t="str">
        <f t="shared" si="83"/>
        <v/>
      </c>
      <c r="L116" s="169"/>
      <c r="M116" s="169"/>
      <c r="N116" s="169"/>
      <c r="O116" s="169"/>
      <c r="P116" s="169"/>
      <c r="Q116" s="169"/>
      <c r="R116" s="169"/>
      <c r="S116" s="169"/>
      <c r="T116" s="169"/>
      <c r="U116" s="18">
        <v>79</v>
      </c>
      <c r="W116" s="167">
        <f t="shared" si="72"/>
        <v>0</v>
      </c>
      <c r="X116" s="167">
        <f t="shared" si="72"/>
        <v>0</v>
      </c>
      <c r="Y116" s="167">
        <f t="shared" si="72"/>
        <v>0</v>
      </c>
      <c r="Z116" s="167">
        <f t="shared" si="72"/>
        <v>0</v>
      </c>
      <c r="AA116" s="167">
        <f t="shared" si="72"/>
        <v>0</v>
      </c>
    </row>
    <row r="117" spans="1:29" s="18" customFormat="1" ht="12" x14ac:dyDescent="0.2">
      <c r="A117" s="163"/>
      <c r="B117" s="162" t="str">
        <f t="shared" ref="B117" si="92">IF(B$32="","",IF($G116="nee",B$37+7*$U117,""))</f>
        <v/>
      </c>
      <c r="C117" s="162"/>
      <c r="D117" s="162" t="str">
        <f t="shared" si="73"/>
        <v/>
      </c>
      <c r="E117" s="162" t="str">
        <f t="shared" si="73"/>
        <v/>
      </c>
      <c r="F117" s="162" t="str">
        <f t="shared" si="73"/>
        <v/>
      </c>
      <c r="G117" s="163" t="str">
        <f t="shared" si="75"/>
        <v>n.v.t.</v>
      </c>
      <c r="H117" s="164">
        <f t="shared" si="71"/>
        <v>0</v>
      </c>
      <c r="I117" s="164">
        <f t="shared" si="76"/>
        <v>0</v>
      </c>
      <c r="J117" s="164">
        <f t="shared" si="77"/>
        <v>1040</v>
      </c>
      <c r="K117" s="168" t="str">
        <f t="shared" si="83"/>
        <v/>
      </c>
      <c r="L117" s="169"/>
      <c r="M117" s="169"/>
      <c r="N117" s="169"/>
      <c r="O117" s="169"/>
      <c r="P117" s="169"/>
      <c r="Q117" s="169"/>
      <c r="R117" s="169"/>
      <c r="S117" s="169"/>
      <c r="T117" s="169"/>
      <c r="U117" s="18">
        <v>80</v>
      </c>
      <c r="W117" s="167">
        <f t="shared" si="72"/>
        <v>0</v>
      </c>
      <c r="X117" s="167">
        <f t="shared" si="72"/>
        <v>0</v>
      </c>
      <c r="Y117" s="167">
        <f t="shared" si="72"/>
        <v>0</v>
      </c>
      <c r="Z117" s="167">
        <f t="shared" si="72"/>
        <v>0</v>
      </c>
      <c r="AA117" s="167">
        <f t="shared" si="72"/>
        <v>0</v>
      </c>
    </row>
    <row r="118" spans="1:29" s="18" customFormat="1" ht="12" x14ac:dyDescent="0.2">
      <c r="A118" s="163"/>
      <c r="B118" s="162" t="str">
        <f t="shared" ref="B118:F133" si="93">IF(B$32="","",IF($G117="nee",B$37+7*$U118,""))</f>
        <v/>
      </c>
      <c r="C118" s="162"/>
      <c r="D118" s="162" t="str">
        <f t="shared" si="93"/>
        <v/>
      </c>
      <c r="E118" s="162" t="str">
        <f t="shared" si="93"/>
        <v/>
      </c>
      <c r="F118" s="162" t="str">
        <f t="shared" si="93"/>
        <v/>
      </c>
      <c r="G118" s="163" t="str">
        <f t="shared" si="75"/>
        <v>n.v.t.</v>
      </c>
      <c r="H118" s="164">
        <f t="shared" si="71"/>
        <v>0</v>
      </c>
      <c r="I118" s="164">
        <f t="shared" si="76"/>
        <v>0</v>
      </c>
      <c r="J118" s="164">
        <f t="shared" si="77"/>
        <v>1040</v>
      </c>
      <c r="K118" s="168" t="str">
        <f t="shared" si="83"/>
        <v/>
      </c>
      <c r="L118" s="169"/>
      <c r="M118" s="169"/>
      <c r="N118" s="169"/>
      <c r="O118" s="169"/>
      <c r="P118" s="169"/>
      <c r="Q118" s="169"/>
      <c r="R118" s="169"/>
      <c r="S118" s="169"/>
      <c r="T118" s="169"/>
      <c r="U118" s="18">
        <v>81</v>
      </c>
      <c r="W118" s="167">
        <f t="shared" si="72"/>
        <v>0</v>
      </c>
      <c r="X118" s="167">
        <f t="shared" si="72"/>
        <v>0</v>
      </c>
      <c r="Y118" s="167">
        <f t="shared" si="72"/>
        <v>0</v>
      </c>
      <c r="Z118" s="167">
        <f t="shared" si="72"/>
        <v>0</v>
      </c>
      <c r="AA118" s="167">
        <f t="shared" si="72"/>
        <v>0</v>
      </c>
    </row>
    <row r="119" spans="1:29" s="18" customFormat="1" ht="12" x14ac:dyDescent="0.2">
      <c r="A119" s="163"/>
      <c r="B119" s="162" t="str">
        <f t="shared" ref="B119" si="94">IF(B$32="","",IF($G118="nee",B$37+7*$U119,""))</f>
        <v/>
      </c>
      <c r="C119" s="162"/>
      <c r="D119" s="162" t="str">
        <f t="shared" si="93"/>
        <v/>
      </c>
      <c r="E119" s="162" t="str">
        <f t="shared" si="93"/>
        <v/>
      </c>
      <c r="F119" s="162" t="str">
        <f t="shared" si="93"/>
        <v/>
      </c>
      <c r="G119" s="163" t="str">
        <f t="shared" si="75"/>
        <v>n.v.t.</v>
      </c>
      <c r="H119" s="164">
        <f t="shared" si="71"/>
        <v>0</v>
      </c>
      <c r="I119" s="164">
        <f t="shared" si="76"/>
        <v>0</v>
      </c>
      <c r="J119" s="164">
        <f t="shared" si="77"/>
        <v>1040</v>
      </c>
      <c r="K119" s="168" t="str">
        <f t="shared" si="83"/>
        <v/>
      </c>
      <c r="L119" s="169"/>
      <c r="M119" s="169"/>
      <c r="N119" s="169"/>
      <c r="O119" s="169"/>
      <c r="P119" s="169"/>
      <c r="Q119" s="169"/>
      <c r="R119" s="169"/>
      <c r="S119" s="169"/>
      <c r="T119" s="169"/>
      <c r="U119" s="18">
        <v>82</v>
      </c>
      <c r="W119" s="167">
        <f t="shared" si="72"/>
        <v>0</v>
      </c>
      <c r="X119" s="167">
        <f t="shared" si="72"/>
        <v>0</v>
      </c>
      <c r="Y119" s="167">
        <f t="shared" si="72"/>
        <v>0</v>
      </c>
      <c r="Z119" s="167">
        <f t="shared" si="72"/>
        <v>0</v>
      </c>
      <c r="AA119" s="167">
        <f t="shared" si="72"/>
        <v>0</v>
      </c>
    </row>
    <row r="120" spans="1:29" s="18" customFormat="1" ht="12" x14ac:dyDescent="0.2">
      <c r="A120" s="163"/>
      <c r="B120" s="162" t="str">
        <f t="shared" ref="B120" si="95">IF(B$32="","",IF($G119="nee",B$37+7*$U120,""))</f>
        <v/>
      </c>
      <c r="C120" s="162"/>
      <c r="D120" s="162" t="str">
        <f t="shared" si="93"/>
        <v/>
      </c>
      <c r="E120" s="162" t="str">
        <f t="shared" si="93"/>
        <v/>
      </c>
      <c r="F120" s="162" t="str">
        <f t="shared" si="93"/>
        <v/>
      </c>
      <c r="G120" s="163" t="str">
        <f t="shared" si="75"/>
        <v>n.v.t.</v>
      </c>
      <c r="H120" s="164">
        <f t="shared" si="71"/>
        <v>0</v>
      </c>
      <c r="I120" s="164">
        <f t="shared" si="76"/>
        <v>0</v>
      </c>
      <c r="J120" s="164">
        <f t="shared" si="77"/>
        <v>1040</v>
      </c>
      <c r="K120" s="168" t="str">
        <f t="shared" si="83"/>
        <v/>
      </c>
      <c r="L120" s="169"/>
      <c r="M120" s="169"/>
      <c r="N120" s="169"/>
      <c r="O120" s="169"/>
      <c r="P120" s="169"/>
      <c r="Q120" s="169"/>
      <c r="R120" s="169"/>
      <c r="S120" s="169"/>
      <c r="T120" s="169"/>
      <c r="U120" s="18">
        <v>83</v>
      </c>
      <c r="W120" s="167">
        <f t="shared" si="72"/>
        <v>0</v>
      </c>
      <c r="X120" s="167">
        <f t="shared" si="72"/>
        <v>0</v>
      </c>
      <c r="Y120" s="167">
        <f t="shared" si="72"/>
        <v>0</v>
      </c>
      <c r="Z120" s="167">
        <f t="shared" si="72"/>
        <v>0</v>
      </c>
      <c r="AA120" s="167">
        <f t="shared" si="72"/>
        <v>0</v>
      </c>
    </row>
    <row r="121" spans="1:29" s="18" customFormat="1" ht="12" x14ac:dyDescent="0.2">
      <c r="A121" s="163"/>
      <c r="B121" s="162" t="str">
        <f t="shared" ref="B121" si="96">IF(B$32="","",IF($G120="nee",B$37+7*$U121,""))</f>
        <v/>
      </c>
      <c r="C121" s="162"/>
      <c r="D121" s="162" t="str">
        <f t="shared" si="93"/>
        <v/>
      </c>
      <c r="E121" s="162" t="str">
        <f t="shared" si="93"/>
        <v/>
      </c>
      <c r="F121" s="162" t="str">
        <f t="shared" si="93"/>
        <v/>
      </c>
      <c r="G121" s="163" t="str">
        <f t="shared" si="75"/>
        <v>n.v.t.</v>
      </c>
      <c r="H121" s="164">
        <f t="shared" si="71"/>
        <v>0</v>
      </c>
      <c r="I121" s="164">
        <f t="shared" si="76"/>
        <v>0</v>
      </c>
      <c r="J121" s="164">
        <f t="shared" si="77"/>
        <v>1040</v>
      </c>
      <c r="K121" s="168" t="str">
        <f t="shared" si="83"/>
        <v/>
      </c>
      <c r="L121" s="169"/>
      <c r="M121" s="169"/>
      <c r="N121" s="169"/>
      <c r="O121" s="169"/>
      <c r="P121" s="169"/>
      <c r="Q121" s="169"/>
      <c r="R121" s="169"/>
      <c r="S121" s="169"/>
      <c r="T121" s="169"/>
      <c r="U121" s="18">
        <v>84</v>
      </c>
      <c r="W121" s="167">
        <f t="shared" si="72"/>
        <v>0</v>
      </c>
      <c r="X121" s="167">
        <f t="shared" si="72"/>
        <v>0</v>
      </c>
      <c r="Y121" s="167">
        <f t="shared" si="72"/>
        <v>0</v>
      </c>
      <c r="Z121" s="167">
        <f t="shared" si="72"/>
        <v>0</v>
      </c>
      <c r="AA121" s="167">
        <f t="shared" si="72"/>
        <v>0</v>
      </c>
    </row>
    <row r="122" spans="1:29" s="18" customFormat="1" ht="12" x14ac:dyDescent="0.2">
      <c r="A122" s="163"/>
      <c r="B122" s="162" t="str">
        <f t="shared" ref="B122" si="97">IF(B$32="","",IF($G121="nee",B$37+7*$U122,""))</f>
        <v/>
      </c>
      <c r="C122" s="162"/>
      <c r="D122" s="162" t="str">
        <f t="shared" si="93"/>
        <v/>
      </c>
      <c r="E122" s="162" t="str">
        <f t="shared" si="93"/>
        <v/>
      </c>
      <c r="F122" s="162" t="str">
        <f t="shared" si="93"/>
        <v/>
      </c>
      <c r="G122" s="163" t="str">
        <f t="shared" si="75"/>
        <v>n.v.t.</v>
      </c>
      <c r="H122" s="164">
        <f t="shared" si="71"/>
        <v>0</v>
      </c>
      <c r="I122" s="164">
        <f t="shared" si="76"/>
        <v>0</v>
      </c>
      <c r="J122" s="164">
        <f t="shared" si="77"/>
        <v>1040</v>
      </c>
      <c r="K122" s="168" t="str">
        <f t="shared" si="83"/>
        <v/>
      </c>
      <c r="L122" s="169"/>
      <c r="M122" s="169"/>
      <c r="N122" s="169"/>
      <c r="O122" s="169"/>
      <c r="P122" s="169"/>
      <c r="Q122" s="169"/>
      <c r="R122" s="169"/>
      <c r="S122" s="169"/>
      <c r="T122" s="169"/>
      <c r="U122" s="18">
        <v>85</v>
      </c>
      <c r="W122" s="167">
        <f t="shared" si="72"/>
        <v>0</v>
      </c>
      <c r="X122" s="167">
        <f t="shared" si="72"/>
        <v>0</v>
      </c>
      <c r="Y122" s="167">
        <f t="shared" si="72"/>
        <v>0</v>
      </c>
      <c r="Z122" s="167">
        <f t="shared" si="72"/>
        <v>0</v>
      </c>
      <c r="AA122" s="167">
        <f t="shared" si="72"/>
        <v>0</v>
      </c>
    </row>
    <row r="123" spans="1:29" s="18" customFormat="1" ht="12" x14ac:dyDescent="0.2">
      <c r="A123" s="163"/>
      <c r="B123" s="162" t="str">
        <f t="shared" ref="B123" si="98">IF(B$32="","",IF($G122="nee",B$37+7*$U123,""))</f>
        <v/>
      </c>
      <c r="C123" s="162"/>
      <c r="D123" s="162" t="str">
        <f t="shared" si="93"/>
        <v/>
      </c>
      <c r="E123" s="162" t="str">
        <f t="shared" si="93"/>
        <v/>
      </c>
      <c r="F123" s="162" t="str">
        <f t="shared" si="93"/>
        <v/>
      </c>
      <c r="G123" s="163" t="str">
        <f t="shared" si="75"/>
        <v>n.v.t.</v>
      </c>
      <c r="H123" s="164">
        <f t="shared" si="71"/>
        <v>0</v>
      </c>
      <c r="I123" s="164">
        <f t="shared" si="76"/>
        <v>0</v>
      </c>
      <c r="J123" s="164">
        <f t="shared" si="77"/>
        <v>1040</v>
      </c>
      <c r="K123" s="168" t="str">
        <f t="shared" si="83"/>
        <v/>
      </c>
      <c r="L123" s="169"/>
      <c r="M123" s="169"/>
      <c r="N123" s="169"/>
      <c r="O123" s="169"/>
      <c r="P123" s="169"/>
      <c r="Q123" s="169"/>
      <c r="R123" s="169"/>
      <c r="S123" s="169"/>
      <c r="T123" s="169"/>
      <c r="U123" s="18">
        <v>86</v>
      </c>
      <c r="W123" s="167">
        <f t="shared" si="72"/>
        <v>0</v>
      </c>
      <c r="X123" s="167">
        <f t="shared" si="72"/>
        <v>0</v>
      </c>
      <c r="Y123" s="167">
        <f t="shared" si="72"/>
        <v>0</v>
      </c>
      <c r="Z123" s="167">
        <f t="shared" si="72"/>
        <v>0</v>
      </c>
      <c r="AA123" s="167">
        <f t="shared" si="72"/>
        <v>0</v>
      </c>
    </row>
    <row r="124" spans="1:29" s="18" customFormat="1" ht="12" x14ac:dyDescent="0.2">
      <c r="A124" s="163"/>
      <c r="B124" s="162" t="str">
        <f t="shared" ref="B124" si="99">IF(B$32="","",IF($G123="nee",B$37+7*$U124,""))</f>
        <v/>
      </c>
      <c r="C124" s="162"/>
      <c r="D124" s="162" t="str">
        <f t="shared" si="93"/>
        <v/>
      </c>
      <c r="E124" s="162" t="str">
        <f t="shared" si="93"/>
        <v/>
      </c>
      <c r="F124" s="162" t="str">
        <f t="shared" si="93"/>
        <v/>
      </c>
      <c r="G124" s="163" t="str">
        <f t="shared" si="75"/>
        <v>n.v.t.</v>
      </c>
      <c r="H124" s="164">
        <f t="shared" si="71"/>
        <v>0</v>
      </c>
      <c r="I124" s="164">
        <f t="shared" si="76"/>
        <v>0</v>
      </c>
      <c r="J124" s="164">
        <f t="shared" si="77"/>
        <v>1040</v>
      </c>
      <c r="K124" s="168" t="str">
        <f t="shared" si="83"/>
        <v/>
      </c>
      <c r="L124" s="169"/>
      <c r="M124" s="169"/>
      <c r="N124" s="169"/>
      <c r="O124" s="169"/>
      <c r="P124" s="169"/>
      <c r="Q124" s="169"/>
      <c r="R124" s="169"/>
      <c r="S124" s="169"/>
      <c r="T124" s="169"/>
      <c r="U124" s="18">
        <v>87</v>
      </c>
      <c r="W124" s="167">
        <f t="shared" si="72"/>
        <v>0</v>
      </c>
      <c r="X124" s="167">
        <f t="shared" si="72"/>
        <v>0</v>
      </c>
      <c r="Y124" s="167">
        <f t="shared" si="72"/>
        <v>0</v>
      </c>
      <c r="Z124" s="167">
        <f t="shared" si="72"/>
        <v>0</v>
      </c>
      <c r="AA124" s="167">
        <f t="shared" si="72"/>
        <v>0</v>
      </c>
    </row>
    <row r="125" spans="1:29" s="18" customFormat="1" ht="12" x14ac:dyDescent="0.2">
      <c r="A125" s="163"/>
      <c r="B125" s="162" t="str">
        <f t="shared" ref="B125" si="100">IF(B$32="","",IF($G124="nee",B$37+7*$U125,""))</f>
        <v/>
      </c>
      <c r="C125" s="162"/>
      <c r="D125" s="162" t="str">
        <f t="shared" si="93"/>
        <v/>
      </c>
      <c r="E125" s="162" t="str">
        <f t="shared" si="93"/>
        <v/>
      </c>
      <c r="F125" s="162" t="str">
        <f t="shared" si="93"/>
        <v/>
      </c>
      <c r="G125" s="163" t="str">
        <f t="shared" si="75"/>
        <v>n.v.t.</v>
      </c>
      <c r="H125" s="164">
        <f t="shared" si="71"/>
        <v>0</v>
      </c>
      <c r="I125" s="164">
        <f t="shared" si="76"/>
        <v>0</v>
      </c>
      <c r="J125" s="164">
        <f t="shared" si="77"/>
        <v>1040</v>
      </c>
      <c r="K125" s="168" t="str">
        <f t="shared" si="83"/>
        <v/>
      </c>
      <c r="L125" s="169"/>
      <c r="M125" s="169"/>
      <c r="N125" s="169"/>
      <c r="O125" s="169"/>
      <c r="P125" s="169"/>
      <c r="Q125" s="169"/>
      <c r="R125" s="169"/>
      <c r="S125" s="169"/>
      <c r="T125" s="169"/>
      <c r="U125" s="18">
        <v>88</v>
      </c>
      <c r="W125" s="167">
        <f t="shared" si="72"/>
        <v>0</v>
      </c>
      <c r="X125" s="167">
        <f t="shared" si="72"/>
        <v>0</v>
      </c>
      <c r="Y125" s="167">
        <f t="shared" si="72"/>
        <v>0</v>
      </c>
      <c r="Z125" s="167">
        <f t="shared" si="72"/>
        <v>0</v>
      </c>
      <c r="AA125" s="167">
        <f t="shared" si="72"/>
        <v>0</v>
      </c>
    </row>
    <row r="126" spans="1:29" s="18" customFormat="1" ht="12" x14ac:dyDescent="0.2">
      <c r="A126" s="163"/>
      <c r="B126" s="162" t="str">
        <f t="shared" ref="B126" si="101">IF(B$32="","",IF($G125="nee",B$37+7*$U126,""))</f>
        <v/>
      </c>
      <c r="C126" s="162"/>
      <c r="D126" s="162" t="str">
        <f t="shared" si="93"/>
        <v/>
      </c>
      <c r="E126" s="162" t="str">
        <f t="shared" si="93"/>
        <v/>
      </c>
      <c r="F126" s="162" t="str">
        <f t="shared" si="93"/>
        <v/>
      </c>
      <c r="G126" s="163" t="str">
        <f t="shared" si="75"/>
        <v>n.v.t.</v>
      </c>
      <c r="H126" s="164">
        <f t="shared" si="71"/>
        <v>0</v>
      </c>
      <c r="I126" s="164">
        <f t="shared" si="76"/>
        <v>0</v>
      </c>
      <c r="J126" s="164">
        <f t="shared" si="77"/>
        <v>1040</v>
      </c>
      <c r="K126" s="168" t="str">
        <f t="shared" si="83"/>
        <v/>
      </c>
      <c r="L126" s="169"/>
      <c r="M126" s="169"/>
      <c r="N126" s="169"/>
      <c r="O126" s="169"/>
      <c r="P126" s="169"/>
      <c r="Q126" s="169"/>
      <c r="R126" s="169"/>
      <c r="S126" s="169"/>
      <c r="T126" s="169"/>
      <c r="U126" s="18">
        <v>89</v>
      </c>
      <c r="W126" s="167">
        <f t="shared" si="72"/>
        <v>0</v>
      </c>
      <c r="X126" s="167">
        <f t="shared" si="72"/>
        <v>0</v>
      </c>
      <c r="Y126" s="167">
        <f t="shared" si="72"/>
        <v>0</v>
      </c>
      <c r="Z126" s="167">
        <f t="shared" si="72"/>
        <v>0</v>
      </c>
      <c r="AA126" s="167">
        <f t="shared" si="72"/>
        <v>0</v>
      </c>
    </row>
    <row r="127" spans="1:29" s="18" customFormat="1" ht="12" x14ac:dyDescent="0.2">
      <c r="A127" s="163"/>
      <c r="B127" s="162" t="str">
        <f t="shared" ref="B127" si="102">IF(B$32="","",IF($G126="nee",B$37+7*$U127,""))</f>
        <v/>
      </c>
      <c r="C127" s="162"/>
      <c r="D127" s="162" t="str">
        <f t="shared" si="93"/>
        <v/>
      </c>
      <c r="E127" s="162" t="str">
        <f t="shared" si="93"/>
        <v/>
      </c>
      <c r="F127" s="162" t="str">
        <f t="shared" si="93"/>
        <v/>
      </c>
      <c r="G127" s="163" t="str">
        <f t="shared" si="75"/>
        <v>n.v.t.</v>
      </c>
      <c r="H127" s="164">
        <f t="shared" si="71"/>
        <v>0</v>
      </c>
      <c r="I127" s="164">
        <f t="shared" si="76"/>
        <v>0</v>
      </c>
      <c r="J127" s="164">
        <f t="shared" si="77"/>
        <v>1040</v>
      </c>
      <c r="K127" s="168" t="str">
        <f t="shared" si="83"/>
        <v/>
      </c>
      <c r="L127" s="169"/>
      <c r="M127" s="169"/>
      <c r="N127" s="169"/>
      <c r="O127" s="169"/>
      <c r="P127" s="169"/>
      <c r="Q127" s="169"/>
      <c r="R127" s="169"/>
      <c r="S127" s="169"/>
      <c r="T127" s="169"/>
      <c r="U127" s="18">
        <v>90</v>
      </c>
      <c r="W127" s="167">
        <f t="shared" si="72"/>
        <v>0</v>
      </c>
      <c r="X127" s="167">
        <f t="shared" si="72"/>
        <v>0</v>
      </c>
      <c r="Y127" s="167">
        <f t="shared" si="72"/>
        <v>0</v>
      </c>
      <c r="Z127" s="167">
        <f t="shared" si="72"/>
        <v>0</v>
      </c>
      <c r="AA127" s="167">
        <f t="shared" si="72"/>
        <v>0</v>
      </c>
      <c r="AB127" s="18">
        <v>1</v>
      </c>
      <c r="AC127" s="18">
        <v>31</v>
      </c>
    </row>
    <row r="128" spans="1:29" s="18" customFormat="1" ht="12" x14ac:dyDescent="0.2">
      <c r="A128" s="163"/>
      <c r="B128" s="162" t="str">
        <f t="shared" ref="B128" si="103">IF(B$32="","",IF($G127="nee",B$37+7*$U128,""))</f>
        <v/>
      </c>
      <c r="C128" s="162"/>
      <c r="D128" s="162" t="str">
        <f t="shared" si="93"/>
        <v/>
      </c>
      <c r="E128" s="162" t="str">
        <f t="shared" si="93"/>
        <v/>
      </c>
      <c r="F128" s="162" t="str">
        <f t="shared" si="93"/>
        <v/>
      </c>
      <c r="G128" s="163" t="str">
        <f t="shared" si="75"/>
        <v>n.v.t.</v>
      </c>
      <c r="H128" s="164">
        <f t="shared" si="71"/>
        <v>0</v>
      </c>
      <c r="I128" s="164">
        <f t="shared" si="76"/>
        <v>0</v>
      </c>
      <c r="J128" s="164">
        <f t="shared" si="77"/>
        <v>1040</v>
      </c>
      <c r="K128" s="168" t="str">
        <f t="shared" si="83"/>
        <v/>
      </c>
      <c r="L128" s="169"/>
      <c r="M128" s="169"/>
      <c r="N128" s="169"/>
      <c r="O128" s="169"/>
      <c r="P128" s="169"/>
      <c r="Q128" s="169"/>
      <c r="R128" s="169"/>
      <c r="S128" s="169"/>
      <c r="T128" s="169"/>
      <c r="U128" s="18">
        <v>91</v>
      </c>
      <c r="W128" s="167">
        <f t="shared" si="72"/>
        <v>0</v>
      </c>
      <c r="X128" s="167">
        <f t="shared" si="72"/>
        <v>0</v>
      </c>
      <c r="Y128" s="167">
        <f t="shared" si="72"/>
        <v>0</v>
      </c>
      <c r="Z128" s="167">
        <f t="shared" si="72"/>
        <v>0</v>
      </c>
      <c r="AA128" s="167">
        <f t="shared" si="72"/>
        <v>0</v>
      </c>
      <c r="AB128" s="18">
        <v>2</v>
      </c>
      <c r="AC128" s="18">
        <v>28</v>
      </c>
    </row>
    <row r="129" spans="1:29" s="18" customFormat="1" ht="12" x14ac:dyDescent="0.2">
      <c r="A129" s="163"/>
      <c r="B129" s="162" t="str">
        <f t="shared" ref="B129" si="104">IF(B$32="","",IF($G128="nee",B$37+7*$U129,""))</f>
        <v/>
      </c>
      <c r="C129" s="162"/>
      <c r="D129" s="162" t="str">
        <f t="shared" si="93"/>
        <v/>
      </c>
      <c r="E129" s="162" t="str">
        <f t="shared" si="93"/>
        <v/>
      </c>
      <c r="F129" s="162" t="str">
        <f t="shared" si="93"/>
        <v/>
      </c>
      <c r="G129" s="163" t="str">
        <f t="shared" si="75"/>
        <v>n.v.t.</v>
      </c>
      <c r="H129" s="164">
        <f t="shared" si="71"/>
        <v>0</v>
      </c>
      <c r="I129" s="164">
        <f t="shared" si="76"/>
        <v>0</v>
      </c>
      <c r="J129" s="164">
        <f t="shared" si="77"/>
        <v>1040</v>
      </c>
      <c r="K129" s="168" t="str">
        <f t="shared" si="83"/>
        <v/>
      </c>
      <c r="L129" s="169"/>
      <c r="M129" s="169"/>
      <c r="N129" s="169"/>
      <c r="O129" s="169"/>
      <c r="P129" s="169"/>
      <c r="Q129" s="169"/>
      <c r="R129" s="169"/>
      <c r="S129" s="169"/>
      <c r="T129" s="169"/>
      <c r="U129" s="18">
        <v>92</v>
      </c>
      <c r="W129" s="167">
        <f t="shared" si="72"/>
        <v>0</v>
      </c>
      <c r="X129" s="167">
        <f t="shared" si="72"/>
        <v>0</v>
      </c>
      <c r="Y129" s="167">
        <f t="shared" si="72"/>
        <v>0</v>
      </c>
      <c r="Z129" s="167">
        <f t="shared" si="72"/>
        <v>0</v>
      </c>
      <c r="AA129" s="167">
        <f t="shared" si="72"/>
        <v>0</v>
      </c>
      <c r="AB129" s="18">
        <v>3</v>
      </c>
      <c r="AC129" s="18">
        <v>31</v>
      </c>
    </row>
    <row r="130" spans="1:29" s="18" customFormat="1" ht="12" x14ac:dyDescent="0.2">
      <c r="A130" s="163"/>
      <c r="B130" s="162" t="str">
        <f t="shared" ref="B130" si="105">IF(B$32="","",IF($G129="nee",B$37+7*$U130,""))</f>
        <v/>
      </c>
      <c r="C130" s="162"/>
      <c r="D130" s="162" t="str">
        <f t="shared" si="93"/>
        <v/>
      </c>
      <c r="E130" s="162" t="str">
        <f t="shared" si="93"/>
        <v/>
      </c>
      <c r="F130" s="162" t="str">
        <f t="shared" si="93"/>
        <v/>
      </c>
      <c r="G130" s="163" t="str">
        <f t="shared" si="75"/>
        <v>n.v.t.</v>
      </c>
      <c r="H130" s="164">
        <f t="shared" si="71"/>
        <v>0</v>
      </c>
      <c r="I130" s="164">
        <f t="shared" si="76"/>
        <v>0</v>
      </c>
      <c r="J130" s="164">
        <f t="shared" si="77"/>
        <v>1040</v>
      </c>
      <c r="K130" s="168" t="str">
        <f t="shared" si="83"/>
        <v/>
      </c>
      <c r="L130" s="169"/>
      <c r="M130" s="169"/>
      <c r="N130" s="169"/>
      <c r="O130" s="169"/>
      <c r="P130" s="169"/>
      <c r="Q130" s="169"/>
      <c r="R130" s="169"/>
      <c r="S130" s="169"/>
      <c r="T130" s="169"/>
      <c r="U130" s="18">
        <v>93</v>
      </c>
      <c r="W130" s="167">
        <f t="shared" si="72"/>
        <v>0</v>
      </c>
      <c r="X130" s="167">
        <f t="shared" si="72"/>
        <v>0</v>
      </c>
      <c r="Y130" s="167">
        <f t="shared" si="72"/>
        <v>0</v>
      </c>
      <c r="Z130" s="167">
        <f t="shared" si="72"/>
        <v>0</v>
      </c>
      <c r="AA130" s="167">
        <f t="shared" si="72"/>
        <v>0</v>
      </c>
      <c r="AB130" s="18">
        <v>4</v>
      </c>
      <c r="AC130" s="18">
        <v>30</v>
      </c>
    </row>
    <row r="131" spans="1:29" s="18" customFormat="1" ht="12" x14ac:dyDescent="0.2">
      <c r="A131" s="163"/>
      <c r="B131" s="162" t="str">
        <f t="shared" ref="B131" si="106">IF(B$32="","",IF($G130="nee",B$37+7*$U131,""))</f>
        <v/>
      </c>
      <c r="C131" s="162"/>
      <c r="D131" s="162" t="str">
        <f t="shared" si="93"/>
        <v/>
      </c>
      <c r="E131" s="162" t="str">
        <f t="shared" si="93"/>
        <v/>
      </c>
      <c r="F131" s="162" t="str">
        <f t="shared" si="93"/>
        <v/>
      </c>
      <c r="G131" s="163" t="str">
        <f t="shared" si="75"/>
        <v>n.v.t.</v>
      </c>
      <c r="H131" s="164">
        <f t="shared" si="71"/>
        <v>0</v>
      </c>
      <c r="I131" s="164">
        <f t="shared" si="76"/>
        <v>0</v>
      </c>
      <c r="J131" s="164">
        <f t="shared" si="77"/>
        <v>1040</v>
      </c>
      <c r="K131" s="168" t="str">
        <f t="shared" si="83"/>
        <v/>
      </c>
      <c r="L131" s="169"/>
      <c r="M131" s="169"/>
      <c r="N131" s="169"/>
      <c r="O131" s="169"/>
      <c r="P131" s="169"/>
      <c r="Q131" s="169"/>
      <c r="R131" s="169"/>
      <c r="S131" s="169"/>
      <c r="T131" s="169"/>
      <c r="U131" s="18">
        <v>94</v>
      </c>
      <c r="W131" s="167">
        <f t="shared" si="72"/>
        <v>0</v>
      </c>
      <c r="X131" s="167">
        <f t="shared" si="72"/>
        <v>0</v>
      </c>
      <c r="Y131" s="167">
        <f t="shared" si="72"/>
        <v>0</v>
      </c>
      <c r="Z131" s="167">
        <f t="shared" si="72"/>
        <v>0</v>
      </c>
      <c r="AA131" s="167">
        <f t="shared" si="72"/>
        <v>0</v>
      </c>
      <c r="AB131" s="18">
        <v>5</v>
      </c>
      <c r="AC131" s="18">
        <v>31</v>
      </c>
    </row>
    <row r="132" spans="1:29" s="18" customFormat="1" ht="12" x14ac:dyDescent="0.2">
      <c r="A132" s="163"/>
      <c r="B132" s="162" t="str">
        <f t="shared" ref="B132" si="107">IF(B$32="","",IF($G131="nee",B$37+7*$U132,""))</f>
        <v/>
      </c>
      <c r="C132" s="162"/>
      <c r="D132" s="162" t="str">
        <f t="shared" si="93"/>
        <v/>
      </c>
      <c r="E132" s="162" t="str">
        <f t="shared" si="93"/>
        <v/>
      </c>
      <c r="F132" s="162" t="str">
        <f t="shared" si="93"/>
        <v/>
      </c>
      <c r="G132" s="163" t="str">
        <f t="shared" si="75"/>
        <v>n.v.t.</v>
      </c>
      <c r="H132" s="164">
        <f t="shared" si="71"/>
        <v>0</v>
      </c>
      <c r="I132" s="164">
        <f t="shared" si="76"/>
        <v>0</v>
      </c>
      <c r="J132" s="164">
        <f t="shared" si="77"/>
        <v>1040</v>
      </c>
      <c r="K132" s="168" t="str">
        <f t="shared" si="83"/>
        <v/>
      </c>
      <c r="L132" s="169"/>
      <c r="M132" s="169"/>
      <c r="N132" s="169"/>
      <c r="O132" s="169"/>
      <c r="P132" s="169"/>
      <c r="Q132" s="169"/>
      <c r="R132" s="169"/>
      <c r="S132" s="169"/>
      <c r="T132" s="169"/>
      <c r="U132" s="18">
        <v>95</v>
      </c>
      <c r="W132" s="167">
        <f t="shared" si="72"/>
        <v>0</v>
      </c>
      <c r="X132" s="167">
        <f t="shared" si="72"/>
        <v>0</v>
      </c>
      <c r="Y132" s="167">
        <f t="shared" si="72"/>
        <v>0</v>
      </c>
      <c r="Z132" s="167">
        <f t="shared" si="72"/>
        <v>0</v>
      </c>
      <c r="AA132" s="167">
        <f t="shared" si="72"/>
        <v>0</v>
      </c>
      <c r="AB132" s="18">
        <v>6</v>
      </c>
      <c r="AC132" s="18">
        <v>30</v>
      </c>
    </row>
    <row r="133" spans="1:29" s="18" customFormat="1" ht="12" x14ac:dyDescent="0.2">
      <c r="A133" s="163"/>
      <c r="B133" s="162" t="str">
        <f t="shared" ref="B133" si="108">IF(B$32="","",IF($G132="nee",B$37+7*$U133,""))</f>
        <v/>
      </c>
      <c r="C133" s="162"/>
      <c r="D133" s="162" t="str">
        <f t="shared" si="93"/>
        <v/>
      </c>
      <c r="E133" s="162" t="str">
        <f t="shared" si="93"/>
        <v/>
      </c>
      <c r="F133" s="162" t="str">
        <f t="shared" si="93"/>
        <v/>
      </c>
      <c r="G133" s="163" t="str">
        <f t="shared" si="75"/>
        <v>n.v.t.</v>
      </c>
      <c r="H133" s="164">
        <f t="shared" si="71"/>
        <v>0</v>
      </c>
      <c r="I133" s="164">
        <f t="shared" si="76"/>
        <v>0</v>
      </c>
      <c r="J133" s="164">
        <f t="shared" si="77"/>
        <v>1040</v>
      </c>
      <c r="K133" s="168" t="str">
        <f t="shared" si="83"/>
        <v/>
      </c>
      <c r="L133" s="169"/>
      <c r="M133" s="169"/>
      <c r="N133" s="169"/>
      <c r="O133" s="169"/>
      <c r="P133" s="169"/>
      <c r="Q133" s="169"/>
      <c r="R133" s="169"/>
      <c r="S133" s="169"/>
      <c r="T133" s="169"/>
      <c r="U133" s="18">
        <v>96</v>
      </c>
      <c r="W133" s="167">
        <f t="shared" ref="W133:AA140" si="109">IF(B133&lt;&gt;"",B$32,0)</f>
        <v>0</v>
      </c>
      <c r="X133" s="167">
        <f t="shared" si="109"/>
        <v>0</v>
      </c>
      <c r="Y133" s="167">
        <f t="shared" si="109"/>
        <v>0</v>
      </c>
      <c r="Z133" s="167">
        <f t="shared" si="109"/>
        <v>0</v>
      </c>
      <c r="AA133" s="167">
        <f t="shared" si="109"/>
        <v>0</v>
      </c>
      <c r="AB133" s="18">
        <v>7</v>
      </c>
      <c r="AC133" s="18">
        <v>31</v>
      </c>
    </row>
    <row r="134" spans="1:29" s="18" customFormat="1" ht="12" x14ac:dyDescent="0.2">
      <c r="A134" s="163"/>
      <c r="B134" s="162" t="str">
        <f t="shared" ref="B134:F140" si="110">IF(B$32="","",IF($G133="nee",B$37+7*$U134,""))</f>
        <v/>
      </c>
      <c r="C134" s="162"/>
      <c r="D134" s="162" t="str">
        <f t="shared" si="110"/>
        <v/>
      </c>
      <c r="E134" s="162" t="str">
        <f t="shared" si="110"/>
        <v/>
      </c>
      <c r="F134" s="162" t="str">
        <f t="shared" si="110"/>
        <v/>
      </c>
      <c r="G134" s="163" t="str">
        <f t="shared" si="75"/>
        <v>n.v.t.</v>
      </c>
      <c r="H134" s="164">
        <f t="shared" si="71"/>
        <v>0</v>
      </c>
      <c r="I134" s="164">
        <f t="shared" si="76"/>
        <v>0</v>
      </c>
      <c r="J134" s="164">
        <f t="shared" si="77"/>
        <v>1040</v>
      </c>
      <c r="K134" s="168" t="str">
        <f t="shared" si="83"/>
        <v/>
      </c>
      <c r="L134" s="169"/>
      <c r="M134" s="169"/>
      <c r="N134" s="169"/>
      <c r="O134" s="169"/>
      <c r="P134" s="169"/>
      <c r="Q134" s="169"/>
      <c r="R134" s="169"/>
      <c r="S134" s="169"/>
      <c r="T134" s="169"/>
      <c r="U134" s="18">
        <v>97</v>
      </c>
      <c r="W134" s="167">
        <f t="shared" si="109"/>
        <v>0</v>
      </c>
      <c r="X134" s="167">
        <f t="shared" si="109"/>
        <v>0</v>
      </c>
      <c r="Y134" s="167">
        <f t="shared" si="109"/>
        <v>0</v>
      </c>
      <c r="Z134" s="167">
        <f t="shared" si="109"/>
        <v>0</v>
      </c>
      <c r="AA134" s="167">
        <f t="shared" si="109"/>
        <v>0</v>
      </c>
      <c r="AB134" s="18">
        <v>8</v>
      </c>
      <c r="AC134" s="18">
        <v>31</v>
      </c>
    </row>
    <row r="135" spans="1:29" s="18" customFormat="1" ht="12" x14ac:dyDescent="0.2">
      <c r="A135" s="163"/>
      <c r="B135" s="162" t="str">
        <f t="shared" ref="B135" si="111">IF(B$32="","",IF($G134="nee",B$37+7*$U135,""))</f>
        <v/>
      </c>
      <c r="C135" s="162"/>
      <c r="D135" s="162" t="str">
        <f t="shared" si="110"/>
        <v/>
      </c>
      <c r="E135" s="162" t="str">
        <f t="shared" si="110"/>
        <v/>
      </c>
      <c r="F135" s="162" t="str">
        <f t="shared" si="110"/>
        <v/>
      </c>
      <c r="G135" s="163" t="str">
        <f t="shared" si="75"/>
        <v>n.v.t.</v>
      </c>
      <c r="H135" s="164">
        <f t="shared" si="71"/>
        <v>0</v>
      </c>
      <c r="I135" s="164">
        <f t="shared" si="76"/>
        <v>0</v>
      </c>
      <c r="J135" s="164">
        <f t="shared" si="77"/>
        <v>1040</v>
      </c>
      <c r="K135" s="168" t="str">
        <f t="shared" si="83"/>
        <v/>
      </c>
      <c r="L135" s="169"/>
      <c r="M135" s="169"/>
      <c r="N135" s="169"/>
      <c r="O135" s="169"/>
      <c r="P135" s="169"/>
      <c r="Q135" s="169"/>
      <c r="R135" s="169"/>
      <c r="S135" s="169"/>
      <c r="T135" s="169"/>
      <c r="U135" s="18">
        <v>98</v>
      </c>
      <c r="W135" s="167">
        <f t="shared" si="109"/>
        <v>0</v>
      </c>
      <c r="X135" s="167">
        <f t="shared" si="109"/>
        <v>0</v>
      </c>
      <c r="Y135" s="167">
        <f t="shared" si="109"/>
        <v>0</v>
      </c>
      <c r="Z135" s="167">
        <f t="shared" si="109"/>
        <v>0</v>
      </c>
      <c r="AA135" s="167">
        <f t="shared" si="109"/>
        <v>0</v>
      </c>
      <c r="AB135" s="18">
        <v>9</v>
      </c>
      <c r="AC135" s="18">
        <v>30</v>
      </c>
    </row>
    <row r="136" spans="1:29" s="18" customFormat="1" ht="12" x14ac:dyDescent="0.2">
      <c r="A136" s="163"/>
      <c r="B136" s="162" t="str">
        <f t="shared" ref="B136" si="112">IF(B$32="","",IF($G135="nee",B$37+7*$U136,""))</f>
        <v/>
      </c>
      <c r="C136" s="162"/>
      <c r="D136" s="162" t="str">
        <f t="shared" si="110"/>
        <v/>
      </c>
      <c r="E136" s="162" t="str">
        <f t="shared" si="110"/>
        <v/>
      </c>
      <c r="F136" s="162" t="str">
        <f t="shared" si="110"/>
        <v/>
      </c>
      <c r="G136" s="163" t="str">
        <f t="shared" si="75"/>
        <v>n.v.t.</v>
      </c>
      <c r="H136" s="164">
        <f t="shared" si="71"/>
        <v>0</v>
      </c>
      <c r="I136" s="164">
        <f t="shared" si="76"/>
        <v>0</v>
      </c>
      <c r="J136" s="164">
        <f t="shared" si="77"/>
        <v>1040</v>
      </c>
      <c r="K136" s="168" t="str">
        <f t="shared" si="83"/>
        <v/>
      </c>
      <c r="L136" s="169"/>
      <c r="M136" s="169"/>
      <c r="N136" s="169"/>
      <c r="O136" s="169"/>
      <c r="P136" s="169"/>
      <c r="Q136" s="169"/>
      <c r="R136" s="169"/>
      <c r="S136" s="169"/>
      <c r="T136" s="169"/>
      <c r="U136" s="18">
        <v>99</v>
      </c>
      <c r="W136" s="167">
        <f t="shared" si="109"/>
        <v>0</v>
      </c>
      <c r="X136" s="167">
        <f t="shared" si="109"/>
        <v>0</v>
      </c>
      <c r="Y136" s="167">
        <f t="shared" si="109"/>
        <v>0</v>
      </c>
      <c r="Z136" s="167">
        <f t="shared" si="109"/>
        <v>0</v>
      </c>
      <c r="AA136" s="167">
        <f t="shared" si="109"/>
        <v>0</v>
      </c>
      <c r="AB136" s="18">
        <v>10</v>
      </c>
      <c r="AC136" s="18">
        <v>31</v>
      </c>
    </row>
    <row r="137" spans="1:29" s="18" customFormat="1" ht="12" x14ac:dyDescent="0.2">
      <c r="A137" s="163"/>
      <c r="B137" s="162" t="str">
        <f t="shared" ref="B137" si="113">IF(B$32="","",IF($G136="nee",B$37+7*$U137,""))</f>
        <v/>
      </c>
      <c r="C137" s="162"/>
      <c r="D137" s="162" t="str">
        <f t="shared" si="110"/>
        <v/>
      </c>
      <c r="E137" s="162" t="str">
        <f t="shared" si="110"/>
        <v/>
      </c>
      <c r="F137" s="162" t="str">
        <f t="shared" si="110"/>
        <v/>
      </c>
      <c r="G137" s="163" t="str">
        <f t="shared" si="75"/>
        <v>n.v.t.</v>
      </c>
      <c r="H137" s="164">
        <f t="shared" si="71"/>
        <v>0</v>
      </c>
      <c r="I137" s="164">
        <f t="shared" si="76"/>
        <v>0</v>
      </c>
      <c r="J137" s="164">
        <f t="shared" si="77"/>
        <v>1040</v>
      </c>
      <c r="K137" s="168" t="str">
        <f t="shared" si="83"/>
        <v/>
      </c>
      <c r="L137" s="169"/>
      <c r="M137" s="169"/>
      <c r="N137" s="169"/>
      <c r="O137" s="169"/>
      <c r="P137" s="169"/>
      <c r="Q137" s="169"/>
      <c r="R137" s="169"/>
      <c r="S137" s="169"/>
      <c r="T137" s="169"/>
      <c r="U137" s="18">
        <v>100</v>
      </c>
      <c r="W137" s="167">
        <f t="shared" si="109"/>
        <v>0</v>
      </c>
      <c r="X137" s="167">
        <f t="shared" si="109"/>
        <v>0</v>
      </c>
      <c r="Y137" s="167">
        <f t="shared" si="109"/>
        <v>0</v>
      </c>
      <c r="Z137" s="167">
        <f t="shared" si="109"/>
        <v>0</v>
      </c>
      <c r="AA137" s="167">
        <f t="shared" si="109"/>
        <v>0</v>
      </c>
      <c r="AB137" s="18">
        <v>11</v>
      </c>
      <c r="AC137" s="18">
        <v>30</v>
      </c>
    </row>
    <row r="138" spans="1:29" s="18" customFormat="1" ht="12" x14ac:dyDescent="0.2">
      <c r="A138" s="163"/>
      <c r="B138" s="162" t="str">
        <f t="shared" ref="B138" si="114">IF(B$32="","",IF($G137="nee",B$37+7*$U138,""))</f>
        <v/>
      </c>
      <c r="C138" s="162"/>
      <c r="D138" s="162" t="str">
        <f t="shared" si="110"/>
        <v/>
      </c>
      <c r="E138" s="162" t="str">
        <f t="shared" si="110"/>
        <v/>
      </c>
      <c r="F138" s="162" t="str">
        <f t="shared" si="110"/>
        <v/>
      </c>
      <c r="G138" s="163" t="str">
        <f t="shared" si="75"/>
        <v>n.v.t.</v>
      </c>
      <c r="H138" s="164">
        <f t="shared" si="71"/>
        <v>0</v>
      </c>
      <c r="I138" s="164">
        <f t="shared" si="76"/>
        <v>0</v>
      </c>
      <c r="J138" s="164">
        <f t="shared" si="77"/>
        <v>1040</v>
      </c>
      <c r="K138" s="168" t="str">
        <f t="shared" si="83"/>
        <v/>
      </c>
      <c r="L138" s="169"/>
      <c r="M138" s="169"/>
      <c r="N138" s="169"/>
      <c r="O138" s="169"/>
      <c r="P138" s="169"/>
      <c r="Q138" s="169"/>
      <c r="R138" s="169"/>
      <c r="S138" s="169"/>
      <c r="T138" s="169"/>
      <c r="U138" s="18">
        <v>101</v>
      </c>
      <c r="W138" s="167">
        <f t="shared" si="109"/>
        <v>0</v>
      </c>
      <c r="X138" s="167">
        <f t="shared" si="109"/>
        <v>0</v>
      </c>
      <c r="Y138" s="167">
        <f t="shared" si="109"/>
        <v>0</v>
      </c>
      <c r="Z138" s="167">
        <f t="shared" si="109"/>
        <v>0</v>
      </c>
      <c r="AA138" s="167">
        <f t="shared" si="109"/>
        <v>0</v>
      </c>
      <c r="AB138" s="18">
        <v>12</v>
      </c>
      <c r="AC138" s="173">
        <v>31</v>
      </c>
    </row>
    <row r="139" spans="1:29" s="18" customFormat="1" ht="12" x14ac:dyDescent="0.2">
      <c r="A139" s="163"/>
      <c r="B139" s="162" t="str">
        <f t="shared" ref="B139" si="115">IF(B$32="","",IF($G138="nee",B$37+7*$U139,""))</f>
        <v/>
      </c>
      <c r="C139" s="162"/>
      <c r="D139" s="162" t="str">
        <f t="shared" si="110"/>
        <v/>
      </c>
      <c r="E139" s="162" t="str">
        <f t="shared" si="110"/>
        <v/>
      </c>
      <c r="F139" s="162" t="str">
        <f t="shared" si="110"/>
        <v/>
      </c>
      <c r="G139" s="163" t="str">
        <f t="shared" si="75"/>
        <v>n.v.t.</v>
      </c>
      <c r="H139" s="164">
        <f t="shared" si="71"/>
        <v>0</v>
      </c>
      <c r="I139" s="164">
        <f t="shared" si="76"/>
        <v>0</v>
      </c>
      <c r="J139" s="164">
        <f t="shared" si="77"/>
        <v>1040</v>
      </c>
      <c r="K139" s="168" t="str">
        <f t="shared" si="83"/>
        <v/>
      </c>
      <c r="L139" s="169"/>
      <c r="M139" s="169"/>
      <c r="N139" s="169"/>
      <c r="O139" s="169"/>
      <c r="P139" s="169"/>
      <c r="Q139" s="169"/>
      <c r="R139" s="169"/>
      <c r="S139" s="169"/>
      <c r="T139" s="169"/>
      <c r="U139" s="18">
        <v>102</v>
      </c>
      <c r="W139" s="167">
        <f t="shared" si="109"/>
        <v>0</v>
      </c>
      <c r="X139" s="167">
        <f t="shared" si="109"/>
        <v>0</v>
      </c>
      <c r="Y139" s="167">
        <f t="shared" si="109"/>
        <v>0</v>
      </c>
      <c r="Z139" s="167">
        <f t="shared" si="109"/>
        <v>0</v>
      </c>
      <c r="AA139" s="167">
        <f t="shared" si="109"/>
        <v>0</v>
      </c>
      <c r="AC139" s="18">
        <f>SUM(AC127:AC138)</f>
        <v>365</v>
      </c>
    </row>
    <row r="140" spans="1:29" s="18" customFormat="1" ht="12" x14ac:dyDescent="0.2">
      <c r="A140" s="163"/>
      <c r="B140" s="162" t="str">
        <f t="shared" ref="B140" si="116">IF(B$32="","",IF($G139="nee",B$37+7*$U140,""))</f>
        <v/>
      </c>
      <c r="C140" s="162"/>
      <c r="D140" s="162" t="str">
        <f t="shared" si="110"/>
        <v/>
      </c>
      <c r="E140" s="162" t="str">
        <f t="shared" si="110"/>
        <v/>
      </c>
      <c r="F140" s="162" t="str">
        <f t="shared" si="110"/>
        <v/>
      </c>
      <c r="G140" s="163" t="str">
        <f t="shared" si="75"/>
        <v>n.v.t.</v>
      </c>
      <c r="H140" s="164">
        <f t="shared" si="71"/>
        <v>0</v>
      </c>
      <c r="I140" s="164">
        <f t="shared" si="76"/>
        <v>0</v>
      </c>
      <c r="J140" s="164">
        <f t="shared" si="77"/>
        <v>1040</v>
      </c>
      <c r="K140" s="168" t="str">
        <f t="shared" si="83"/>
        <v/>
      </c>
      <c r="L140" s="169"/>
      <c r="M140" s="169"/>
      <c r="N140" s="169"/>
      <c r="O140" s="169"/>
      <c r="P140" s="169"/>
      <c r="Q140" s="169"/>
      <c r="R140" s="169"/>
      <c r="S140" s="169"/>
      <c r="T140" s="169"/>
      <c r="U140" s="18">
        <v>103</v>
      </c>
      <c r="W140" s="167">
        <f t="shared" si="109"/>
        <v>0</v>
      </c>
      <c r="X140" s="167">
        <f t="shared" si="109"/>
        <v>0</v>
      </c>
      <c r="Y140" s="167">
        <f t="shared" si="109"/>
        <v>0</v>
      </c>
      <c r="Z140" s="167">
        <f t="shared" si="109"/>
        <v>0</v>
      </c>
      <c r="AA140" s="167">
        <f t="shared" si="109"/>
        <v>0</v>
      </c>
    </row>
    <row r="141" spans="1:29" ht="13.5" customHeight="1" x14ac:dyDescent="0.2">
      <c r="A141" s="174" t="s">
        <v>100</v>
      </c>
      <c r="B141" s="175">
        <f>COUNT(B37:B140)</f>
        <v>0</v>
      </c>
      <c r="C141" s="175">
        <f>COUNT(C37:C140)</f>
        <v>0</v>
      </c>
      <c r="D141" s="175">
        <f>COUNT(D37:D140)</f>
        <v>0</v>
      </c>
      <c r="E141" s="175">
        <f>COUNT(E37:E140)</f>
        <v>0</v>
      </c>
      <c r="F141" s="175">
        <f>COUNT(F37:F140)</f>
        <v>0</v>
      </c>
      <c r="G141" s="62"/>
      <c r="H141" s="176" t="s">
        <v>86</v>
      </c>
      <c r="I141" s="177">
        <f>I140</f>
        <v>0</v>
      </c>
      <c r="J141" s="178" t="str">
        <f>G29</f>
        <v>klokuren</v>
      </c>
      <c r="K141" s="86"/>
      <c r="U141" s="179" t="s">
        <v>101</v>
      </c>
      <c r="V141" s="107">
        <f>IF($H$18=$W$6,I141,(I141*1659/930))</f>
        <v>0</v>
      </c>
      <c r="W141" s="180" t="s">
        <v>102</v>
      </c>
      <c r="X141" s="181">
        <f>ROUND(V141/415,5)</f>
        <v>0</v>
      </c>
    </row>
    <row r="142" spans="1:29" ht="6.75" customHeight="1" x14ac:dyDescent="0.2">
      <c r="A142" s="61"/>
      <c r="B142" s="62"/>
      <c r="C142" s="62"/>
      <c r="D142" s="62"/>
      <c r="E142" s="62"/>
      <c r="F142" s="62"/>
      <c r="G142" s="62"/>
      <c r="H142" s="62"/>
      <c r="I142" s="62"/>
      <c r="J142" s="62"/>
      <c r="K142" s="86"/>
      <c r="V142" s="182"/>
      <c r="Y142" s="183"/>
    </row>
    <row r="143" spans="1:29" x14ac:dyDescent="0.2">
      <c r="A143" s="61" t="s">
        <v>103</v>
      </c>
      <c r="B143" s="62"/>
      <c r="C143" s="62"/>
      <c r="D143" s="62"/>
      <c r="E143" s="62"/>
      <c r="F143" s="62"/>
      <c r="G143" s="62"/>
      <c r="H143" s="62"/>
      <c r="I143" s="184" t="e">
        <f>LARGE(B37:F140,1)+1</f>
        <v>#NUM!</v>
      </c>
      <c r="J143" s="62"/>
      <c r="K143" s="86"/>
      <c r="L143" s="141"/>
      <c r="M143" s="185" t="s">
        <v>104</v>
      </c>
      <c r="N143" s="186">
        <v>2500</v>
      </c>
      <c r="O143" s="141"/>
      <c r="P143" s="141"/>
      <c r="Q143" s="141"/>
      <c r="R143" s="141"/>
      <c r="S143" s="141"/>
      <c r="T143" s="141"/>
      <c r="U143" s="141"/>
      <c r="W143" s="187" t="s">
        <v>105</v>
      </c>
      <c r="X143" s="188" t="s">
        <v>106</v>
      </c>
      <c r="Y143" s="189" t="s">
        <v>107</v>
      </c>
      <c r="Z143" s="190" t="s">
        <v>108</v>
      </c>
      <c r="AA143" s="15" t="s">
        <v>109</v>
      </c>
    </row>
    <row r="144" spans="1:29" x14ac:dyDescent="0.2">
      <c r="A144" s="61" t="s">
        <v>161</v>
      </c>
      <c r="B144" s="62"/>
      <c r="C144" s="62"/>
      <c r="D144" s="62"/>
      <c r="E144" s="191">
        <f>H25</f>
        <v>0</v>
      </c>
      <c r="F144" s="192" t="s">
        <v>111</v>
      </c>
      <c r="G144" s="191" t="e">
        <f>I143</f>
        <v>#NUM!</v>
      </c>
      <c r="H144" s="62"/>
      <c r="I144" s="62"/>
      <c r="J144" s="62"/>
      <c r="K144" s="86"/>
      <c r="L144" s="305" t="e">
        <f>AC153</f>
        <v>#NUM!</v>
      </c>
      <c r="M144" s="185" t="s">
        <v>113</v>
      </c>
      <c r="N144" s="196" t="e">
        <f>N143*L144*I145</f>
        <v>#NUM!</v>
      </c>
      <c r="V144" s="197" t="s">
        <v>52</v>
      </c>
      <c r="W144" s="198">
        <f>YEAR(E144)</f>
        <v>1900</v>
      </c>
      <c r="X144" s="199" t="e">
        <f>YEAR(G144)</f>
        <v>#NUM!</v>
      </c>
      <c r="Y144" s="200"/>
      <c r="Z144" s="200"/>
    </row>
    <row r="145" spans="1:30" x14ac:dyDescent="0.2">
      <c r="A145" s="61" t="s">
        <v>114</v>
      </c>
      <c r="B145" s="62"/>
      <c r="C145" s="62"/>
      <c r="D145" s="62"/>
      <c r="E145" s="62"/>
      <c r="F145" s="62"/>
      <c r="G145" s="201"/>
      <c r="H145" s="192"/>
      <c r="I145" s="202">
        <f>H32</f>
        <v>0</v>
      </c>
      <c r="J145" s="203" t="s">
        <v>85</v>
      </c>
      <c r="K145" s="86"/>
      <c r="U145" s="204"/>
      <c r="V145" s="205" t="s">
        <v>53</v>
      </c>
      <c r="W145" s="15">
        <f>MONTH(E144)</f>
        <v>1</v>
      </c>
      <c r="X145" s="15" t="e">
        <f>MONTH(G144)</f>
        <v>#NUM!</v>
      </c>
      <c r="Y145" s="112" t="e">
        <f>(X145-1-W145)+12*(X144-W144)</f>
        <v>#NUM!</v>
      </c>
      <c r="Z145" s="112">
        <f>W145+1</f>
        <v>2</v>
      </c>
      <c r="AA145" s="15" t="e">
        <f>X145+1</f>
        <v>#NUM!</v>
      </c>
    </row>
    <row r="146" spans="1:30" x14ac:dyDescent="0.2">
      <c r="A146" s="206" t="s">
        <v>115</v>
      </c>
      <c r="B146" s="207"/>
      <c r="C146" s="62"/>
      <c r="D146" s="208"/>
      <c r="E146" s="209"/>
      <c r="F146" s="62"/>
      <c r="G146" s="62"/>
      <c r="H146" s="62"/>
      <c r="I146" s="210" t="e">
        <f>Y153</f>
        <v>#NUM!</v>
      </c>
      <c r="J146" s="69"/>
      <c r="K146" s="211"/>
      <c r="M146" s="185" t="s">
        <v>116</v>
      </c>
      <c r="N146" s="212" t="e">
        <f>N144*I146</f>
        <v>#NUM!</v>
      </c>
      <c r="U146" s="204"/>
      <c r="V146" s="205" t="s">
        <v>54</v>
      </c>
      <c r="W146" s="15">
        <f>DAY(E144)</f>
        <v>0</v>
      </c>
      <c r="X146" s="15" t="e">
        <f>DAY(G144)</f>
        <v>#NUM!</v>
      </c>
    </row>
    <row r="147" spans="1:30" ht="15.75" customHeight="1" x14ac:dyDescent="0.2">
      <c r="A147" s="55" t="s">
        <v>117</v>
      </c>
      <c r="B147" s="56"/>
      <c r="C147" s="58"/>
      <c r="D147" s="58"/>
      <c r="E147" s="57"/>
      <c r="F147" s="213"/>
      <c r="G147" s="213"/>
      <c r="H147" s="213"/>
      <c r="I147" s="213"/>
      <c r="J147" s="62"/>
      <c r="K147" s="86"/>
      <c r="M147" s="214" t="s">
        <v>118</v>
      </c>
      <c r="N147" s="215">
        <f>Z153</f>
        <v>0</v>
      </c>
      <c r="V147" s="216" t="s">
        <v>119</v>
      </c>
      <c r="W147" s="217">
        <f>DATE(W144,Z145,1)</f>
        <v>32</v>
      </c>
      <c r="X147" s="217" t="e">
        <f>DATE(X144,X145,1)</f>
        <v>#NUM!</v>
      </c>
    </row>
    <row r="148" spans="1:30" ht="4.5" customHeight="1" x14ac:dyDescent="0.2">
      <c r="A148" s="218"/>
      <c r="B148" s="219"/>
      <c r="C148" s="220"/>
      <c r="D148" s="220"/>
      <c r="E148" s="62"/>
      <c r="F148" s="221"/>
      <c r="G148" s="221"/>
      <c r="H148" s="221"/>
      <c r="I148" s="221"/>
      <c r="J148" s="221"/>
      <c r="K148" s="22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Y148" s="104"/>
    </row>
    <row r="149" spans="1:30" ht="13.5" customHeight="1" x14ac:dyDescent="0.2">
      <c r="A149" s="223"/>
      <c r="B149" s="224"/>
      <c r="C149" s="225" t="s">
        <v>120</v>
      </c>
      <c r="D149" s="226"/>
      <c r="E149" s="227" t="s">
        <v>121</v>
      </c>
      <c r="F149" s="226"/>
      <c r="G149" s="227" t="s">
        <v>122</v>
      </c>
      <c r="H149" s="226"/>
      <c r="I149" s="227" t="s">
        <v>123</v>
      </c>
      <c r="J149" s="228"/>
      <c r="K149" s="229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W149" s="231" t="s">
        <v>124</v>
      </c>
      <c r="X149" s="231" t="s">
        <v>125</v>
      </c>
      <c r="Y149" s="15" t="s">
        <v>126</v>
      </c>
    </row>
    <row r="150" spans="1:30" x14ac:dyDescent="0.2">
      <c r="A150" s="232" t="s">
        <v>127</v>
      </c>
      <c r="B150" s="233"/>
      <c r="C150" s="234"/>
      <c r="D150" s="235"/>
      <c r="E150" s="236"/>
      <c r="F150" s="237"/>
      <c r="G150" s="237"/>
      <c r="H150" s="237"/>
      <c r="I150" s="237"/>
      <c r="J150" s="237"/>
      <c r="K150" s="238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179" t="s">
        <v>128</v>
      </c>
      <c r="W150" s="240">
        <f>W147-E144</f>
        <v>32</v>
      </c>
      <c r="X150" s="241">
        <f>(DATE(W144,Z145,1)-DATE(W144,W145,1))</f>
        <v>31</v>
      </c>
      <c r="Y150" s="100">
        <f>ROUND(W150/X150,5)</f>
        <v>1.03226</v>
      </c>
    </row>
    <row r="151" spans="1:30" ht="21" customHeight="1" x14ac:dyDescent="0.2">
      <c r="A151" s="242"/>
      <c r="B151" s="243"/>
      <c r="C151" s="244"/>
      <c r="D151" s="245"/>
      <c r="E151" s="246"/>
      <c r="F151" s="246"/>
      <c r="G151" s="246"/>
      <c r="H151" s="246"/>
      <c r="I151" s="246"/>
      <c r="J151" s="246"/>
      <c r="K151" s="247"/>
      <c r="L151" s="239"/>
      <c r="M151" s="239"/>
      <c r="N151" s="239"/>
      <c r="O151" s="239"/>
      <c r="P151" s="239"/>
      <c r="Q151" s="239"/>
      <c r="R151" s="239"/>
      <c r="S151" s="239"/>
      <c r="T151" s="239"/>
      <c r="V151" s="240" t="s">
        <v>129</v>
      </c>
      <c r="W151" s="240" t="e">
        <f>G144-X147</f>
        <v>#NUM!</v>
      </c>
      <c r="X151" s="241" t="e">
        <f>(DATE(X144,AA145,1)-DATE(X144,X145,1))</f>
        <v>#NUM!</v>
      </c>
      <c r="Y151" s="104" t="e">
        <f>ROUND(W151/X151,5)</f>
        <v>#NUM!</v>
      </c>
    </row>
    <row r="152" spans="1:30" ht="18" customHeight="1" x14ac:dyDescent="0.2">
      <c r="A152" s="248" t="s">
        <v>130</v>
      </c>
      <c r="B152" s="249"/>
      <c r="C152" s="234"/>
      <c r="D152" s="235"/>
      <c r="E152" s="236"/>
      <c r="F152" s="237"/>
      <c r="G152" s="237"/>
      <c r="H152" s="237"/>
      <c r="I152" s="237"/>
      <c r="J152" s="237"/>
      <c r="K152" s="238"/>
      <c r="L152" s="239"/>
      <c r="M152" s="239"/>
      <c r="N152" s="239"/>
      <c r="O152" s="239"/>
      <c r="P152" s="239"/>
      <c r="Q152" s="239"/>
      <c r="R152" s="239"/>
      <c r="S152" s="239"/>
      <c r="T152" s="239"/>
      <c r="V152" s="179" t="s">
        <v>131</v>
      </c>
      <c r="W152" s="250"/>
      <c r="X152" s="250"/>
      <c r="Y152" s="251" t="e">
        <f>Y145</f>
        <v>#NUM!</v>
      </c>
      <c r="Z152" s="11" t="s">
        <v>132</v>
      </c>
      <c r="AA152" s="11" t="s">
        <v>133</v>
      </c>
      <c r="AB152" s="11" t="s">
        <v>134</v>
      </c>
      <c r="AC152" s="13" t="s">
        <v>135</v>
      </c>
    </row>
    <row r="153" spans="1:30" ht="21" customHeight="1" x14ac:dyDescent="0.2">
      <c r="A153" s="253"/>
      <c r="B153" s="254"/>
      <c r="C153" s="255"/>
      <c r="D153" s="256"/>
      <c r="E153" s="257"/>
      <c r="F153" s="257"/>
      <c r="G153" s="257"/>
      <c r="H153" s="257"/>
      <c r="I153" s="257"/>
      <c r="J153" s="257"/>
      <c r="K153" s="258"/>
      <c r="L153" s="239"/>
      <c r="M153" s="239"/>
      <c r="N153" s="239"/>
      <c r="O153" s="239"/>
      <c r="P153" s="239"/>
      <c r="Q153" s="239"/>
      <c r="R153" s="239"/>
      <c r="S153" s="239"/>
      <c r="T153" s="239"/>
      <c r="V153" s="15" t="s">
        <v>137</v>
      </c>
      <c r="Y153" s="112" t="e">
        <f>SUM(Y150:Y152)</f>
        <v>#NUM!</v>
      </c>
      <c r="Z153" s="259">
        <f>135%*(V141/415)</f>
        <v>0</v>
      </c>
      <c r="AA153" s="260">
        <f>H32</f>
        <v>0</v>
      </c>
      <c r="AB153" s="259" t="e">
        <f>Z153/Y153</f>
        <v>#NUM!</v>
      </c>
      <c r="AC153" s="259" t="e">
        <f>AB153/AA153</f>
        <v>#NUM!</v>
      </c>
    </row>
    <row r="154" spans="1:30" ht="16.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U154" s="262" t="s">
        <v>138</v>
      </c>
      <c r="W154" s="90">
        <f>DATE(W144,W145,1)</f>
        <v>1</v>
      </c>
      <c r="X154" s="90">
        <f>DATE(W144,W145,1)</f>
        <v>1</v>
      </c>
      <c r="Y154" s="15" t="s">
        <v>139</v>
      </c>
    </row>
    <row r="155" spans="1:30" x14ac:dyDescent="0.2">
      <c r="A155" s="263" t="s">
        <v>140</v>
      </c>
      <c r="B155" s="264"/>
      <c r="C155" s="264"/>
      <c r="D155" s="264"/>
      <c r="E155" s="264"/>
      <c r="F155" s="264"/>
      <c r="G155" s="264"/>
      <c r="H155" s="264"/>
      <c r="I155" s="264"/>
      <c r="J155" s="264"/>
      <c r="K155" s="265"/>
      <c r="L155" s="182"/>
      <c r="M155" s="182"/>
      <c r="N155" s="182"/>
      <c r="O155" s="182"/>
      <c r="P155" s="182"/>
      <c r="Q155" s="182"/>
      <c r="R155" s="182"/>
      <c r="S155" s="182"/>
      <c r="T155" s="182"/>
      <c r="U155" s="67"/>
      <c r="V155" s="15" t="s">
        <v>141</v>
      </c>
      <c r="X155" s="183" t="e">
        <f>(G144+1)-E144</f>
        <v>#NUM!</v>
      </c>
      <c r="Y155" s="15" t="e">
        <f>X155/91.25</f>
        <v>#NUM!</v>
      </c>
      <c r="Z155" s="15" t="e">
        <f>I145/Y155</f>
        <v>#NUM!</v>
      </c>
      <c r="AA155" s="15" t="e">
        <f>Z155*0.45</f>
        <v>#NUM!</v>
      </c>
      <c r="AC155" s="15" t="e">
        <f>X155/365.25</f>
        <v>#NUM!</v>
      </c>
      <c r="AD155" s="15" t="e">
        <f>AC155*12</f>
        <v>#NUM!</v>
      </c>
    </row>
    <row r="156" spans="1:30" x14ac:dyDescent="0.2">
      <c r="A156" s="266"/>
      <c r="B156" s="267"/>
      <c r="C156" s="267"/>
      <c r="D156" s="267"/>
      <c r="E156" s="267"/>
      <c r="F156" s="268" t="s">
        <v>142</v>
      </c>
      <c r="G156" s="269"/>
      <c r="H156" s="270"/>
      <c r="I156" s="271"/>
      <c r="J156" s="272" t="s">
        <v>143</v>
      </c>
      <c r="K156" s="273" t="s">
        <v>144</v>
      </c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5">
        <f>ROUND(IF(H22="onbetaald",H19,(((V141/(415*H19))*(41.0625/91.25)))),4)</f>
        <v>1</v>
      </c>
      <c r="Z156" s="15">
        <f>4/36.86</f>
        <v>0.10851871947911015</v>
      </c>
      <c r="AA156" s="276" t="e">
        <f>AA155-Z156</f>
        <v>#NUM!</v>
      </c>
    </row>
    <row r="157" spans="1:30" x14ac:dyDescent="0.2">
      <c r="A157" s="277" t="s">
        <v>145</v>
      </c>
      <c r="B157" s="278"/>
      <c r="C157" s="278"/>
      <c r="D157" s="278"/>
      <c r="E157" s="279"/>
      <c r="F157" s="280"/>
      <c r="G157" s="271"/>
      <c r="H157" s="271"/>
      <c r="I157" s="281"/>
      <c r="J157" s="269"/>
      <c r="K157" s="282"/>
      <c r="V157" s="283"/>
      <c r="W157" s="179" t="s">
        <v>146</v>
      </c>
      <c r="X157" s="179" t="s">
        <v>147</v>
      </c>
      <c r="Y157" s="179"/>
      <c r="Z157" s="179" t="s">
        <v>148</v>
      </c>
      <c r="AA157" s="179" t="s">
        <v>149</v>
      </c>
    </row>
    <row r="158" spans="1:30" x14ac:dyDescent="0.2">
      <c r="A158" s="284" t="s">
        <v>150</v>
      </c>
      <c r="B158" s="285"/>
      <c r="C158" s="285"/>
      <c r="D158" s="285"/>
      <c r="E158" s="285"/>
      <c r="F158" s="286"/>
      <c r="G158" s="287"/>
      <c r="H158" s="288"/>
      <c r="I158" s="289"/>
      <c r="J158" s="290"/>
      <c r="K158" s="291"/>
      <c r="V158" s="283"/>
      <c r="W158" s="179">
        <v>415</v>
      </c>
      <c r="X158" s="179">
        <v>36.86</v>
      </c>
      <c r="Y158" s="292">
        <v>1.35</v>
      </c>
      <c r="Z158" s="293">
        <f>(Y158/3)*(X158/36.86)</f>
        <v>0.45</v>
      </c>
      <c r="AA158" s="293">
        <f>Z158*(3/91.25)</f>
        <v>1.4794520547945205E-2</v>
      </c>
    </row>
    <row r="159" spans="1:30" ht="8.2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V159" s="283"/>
      <c r="W159" s="179"/>
      <c r="X159" s="179"/>
      <c r="Y159" s="179"/>
      <c r="Z159" s="179"/>
      <c r="AA159" s="179"/>
    </row>
    <row r="160" spans="1:30" ht="8.2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</row>
    <row r="161" spans="1:28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V161" s="15" t="s">
        <v>151</v>
      </c>
      <c r="W161" s="15" t="s">
        <v>152</v>
      </c>
      <c r="X161" s="15" t="s">
        <v>153</v>
      </c>
      <c r="Y161" s="15" t="s">
        <v>154</v>
      </c>
      <c r="Z161" s="15" t="s">
        <v>155</v>
      </c>
      <c r="AA161" s="15" t="s">
        <v>156</v>
      </c>
      <c r="AB161" s="15" t="s">
        <v>141</v>
      </c>
    </row>
    <row r="162" spans="1:28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V162" s="15">
        <v>1</v>
      </c>
      <c r="W162" s="15">
        <f>V162*415</f>
        <v>415</v>
      </c>
      <c r="X162" s="294">
        <v>415</v>
      </c>
      <c r="Y162" s="179">
        <v>24.7392</v>
      </c>
      <c r="Z162" s="259">
        <f>(X162/Y162)/138.33</f>
        <v>0.12126795898406478</v>
      </c>
      <c r="AA162" s="15">
        <f>Z162*36.86</f>
        <v>4.469936968152628</v>
      </c>
      <c r="AB162" s="179">
        <f>Y162*(91.25/3)</f>
        <v>752.48400000000004</v>
      </c>
    </row>
    <row r="163" spans="1:28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</row>
    <row r="165" spans="1:28" x14ac:dyDescent="0.2">
      <c r="V165" s="295" t="s">
        <v>157</v>
      </c>
      <c r="W165" s="296" t="e">
        <f>L144</f>
        <v>#NUM!</v>
      </c>
      <c r="X165" s="297" t="s">
        <v>158</v>
      </c>
      <c r="Y165" s="298" t="e">
        <f>I146*W165</f>
        <v>#NUM!</v>
      </c>
      <c r="Z165" s="299"/>
    </row>
  </sheetData>
  <mergeCells count="22">
    <mergeCell ref="I11:K11"/>
    <mergeCell ref="I12:K12"/>
    <mergeCell ref="I13:K13"/>
    <mergeCell ref="H16:J16"/>
    <mergeCell ref="G150:H151"/>
    <mergeCell ref="I150:K151"/>
    <mergeCell ref="H17:J17"/>
    <mergeCell ref="H18:J18"/>
    <mergeCell ref="C149:D149"/>
    <mergeCell ref="E149:F149"/>
    <mergeCell ref="G149:H149"/>
    <mergeCell ref="I149:K149"/>
    <mergeCell ref="A150:B151"/>
    <mergeCell ref="C150:D151"/>
    <mergeCell ref="E150:F151"/>
    <mergeCell ref="A155:K155"/>
    <mergeCell ref="H158:I158"/>
    <mergeCell ref="C152:D153"/>
    <mergeCell ref="E152:F153"/>
    <mergeCell ref="G152:H153"/>
    <mergeCell ref="I152:K153"/>
    <mergeCell ref="A152:B153"/>
  </mergeCells>
  <phoneticPr fontId="4" type="noConversion"/>
  <conditionalFormatting sqref="H32">
    <cfRule type="cellIs" dxfId="0" priority="1" stopIfTrue="1" operator="greaterThan">
      <formula>1</formula>
    </cfRule>
  </conditionalFormatting>
  <dataValidations xWindow="374" yWindow="758" count="10">
    <dataValidation type="list" allowBlank="1" showInputMessage="1" showErrorMessage="1" prompt="Controleer per week of dit de laatste week van het ouderschapsverlof betreft." sqref="G38:G140" xr:uid="{00000000-0002-0000-0200-000000000000}">
      <formula1>"selecteer,ja,nee"</formula1>
    </dataValidation>
    <dataValidation type="list" allowBlank="1" showInputMessage="1" showErrorMessage="1" promptTitle="Laatste week ouderschapsverlof" prompt="Door hier ja of nee in te vullen, worden de volgende regels automatisch gevuld. U dient per week te controleren of het de laatste week ouderschapsverlof is. _x000a_Verwijder data waarop u i.v.m. vakantie geen oud.verlof opneemt m.b.v. de  'del' (delete) toets." sqref="G37" xr:uid="{00000000-0002-0000-0200-000001000000}">
      <formula1>"selecteer,ja,nee,n.v.t."</formula1>
    </dataValidation>
    <dataValidation allowBlank="1" showInputMessage="1" showErrorMessage="1" prompt="Dit is de eerste dag waarop u normaal moet werken, maar nu vrij bent wegens ouderschapsverlof._x000a_" sqref="H25" xr:uid="{00000000-0002-0000-0200-000002000000}"/>
    <dataValidation allowBlank="1" showInputMessage="1" showErrorMessage="1" promptTitle="Let op" prompt="Indien u voor meer dan één kind een aanvraag wilt indienen, dient u per kind een formulier in te vullen." sqref="I24:J24" xr:uid="{00000000-0002-0000-0200-000003000000}"/>
    <dataValidation allowBlank="1" showInputMessage="1" showErrorMessage="1" prompt="Stuur (een kopie van) het geboortekaartje mee met deze aanvraag. Indien u voor meer dan één kind ouderschapsverlof wilt aanvragen, dient u per kind een aanvraag in te vullen." sqref="H23" xr:uid="{00000000-0002-0000-0200-000004000000}"/>
    <dataValidation errorStyle="warning" operator="greaterThan" allowBlank="1" showInputMessage="1" showErrorMessage="1" sqref="H26:I26" xr:uid="{00000000-0002-0000-0200-000005000000}"/>
    <dataValidation type="list" allowBlank="1" showInputMessage="1" showErrorMessage="1" sqref="H22" xr:uid="{00000000-0002-0000-0200-000006000000}">
      <formula1>$W$10:$W$12</formula1>
    </dataValidation>
    <dataValidation type="list" allowBlank="1" showInputMessage="1" showErrorMessage="1" sqref="H18" xr:uid="{00000000-0002-0000-0200-000007000000}">
      <formula1>$W$3:$W$6</formula1>
    </dataValidation>
    <dataValidation type="list" allowBlank="1" showInputMessage="1" showErrorMessage="1" sqref="I35" xr:uid="{00000000-0002-0000-0200-000008000000}">
      <formula1>$AA$24:$AA$26</formula1>
    </dataValidation>
    <dataValidation allowBlank="1" showInputMessage="1" showErrorMessage="1" promptTitle="Let op:" prompt="Invullen volgens notatie 31-12-2010. Vul de datum van de dag in waarop u ouderschapsverlof opneemt." sqref="B37:F140" xr:uid="{00000000-0002-0000-0200-000009000000}"/>
  </dataValidations>
  <pageMargins left="0.27559055118110237" right="0.19685039370078741" top="0.39370078740157483" bottom="0.39370078740157483" header="0" footer="0.19685039370078741"/>
  <pageSetup paperSize="9" scale="78" orientation="portrait" r:id="rId1"/>
  <headerFooter alignWithMargins="0">
    <oddFooter>&amp;LDeelname onbetaald ouderschapsverlof, Printdatum: &amp;D, pagina &amp;P van &amp;N</oddFooter>
  </headerFooter>
  <rowBreaks count="1" manualBreakCount="1">
    <brk id="80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1:H55"/>
  <sheetViews>
    <sheetView view="pageBreakPreview" zoomScaleNormal="100" workbookViewId="0">
      <selection activeCell="G6" sqref="A1:XFD1048576"/>
    </sheetView>
  </sheetViews>
  <sheetFormatPr defaultRowHeight="12.75" x14ac:dyDescent="0.2"/>
  <cols>
    <col min="1" max="1" width="4.42578125" customWidth="1"/>
    <col min="2" max="2" width="23.5703125" customWidth="1"/>
    <col min="3" max="3" width="11.42578125" bestFit="1" customWidth="1"/>
    <col min="4" max="6" width="10.42578125" customWidth="1"/>
    <col min="7" max="7" width="10.5703125" bestFit="1" customWidth="1"/>
  </cols>
  <sheetData>
    <row r="1" spans="1:8" ht="15.75" x14ac:dyDescent="0.25">
      <c r="A1" s="28" t="s">
        <v>162</v>
      </c>
      <c r="B1" s="1"/>
      <c r="C1" s="1"/>
      <c r="D1" s="1"/>
      <c r="E1" s="1"/>
      <c r="F1" s="1"/>
      <c r="G1" s="1"/>
    </row>
    <row r="2" spans="1:8" x14ac:dyDescent="0.2">
      <c r="A2" s="1"/>
      <c r="B2" s="1"/>
      <c r="C2" s="1"/>
      <c r="D2" s="1"/>
      <c r="E2" s="1"/>
      <c r="F2" s="1"/>
      <c r="G2" s="1"/>
    </row>
    <row r="3" spans="1:8" x14ac:dyDescent="0.2">
      <c r="A3" s="1"/>
      <c r="B3" s="1"/>
      <c r="C3" s="1"/>
      <c r="D3" s="1"/>
      <c r="E3" s="1"/>
      <c r="F3" s="1"/>
      <c r="G3" s="1"/>
    </row>
    <row r="4" spans="1:8" x14ac:dyDescent="0.2">
      <c r="A4" s="1">
        <v>1</v>
      </c>
      <c r="B4" s="27" t="s">
        <v>163</v>
      </c>
      <c r="C4" s="1"/>
      <c r="D4" s="1"/>
      <c r="E4" s="1"/>
      <c r="F4" s="1"/>
      <c r="G4" s="1"/>
    </row>
    <row r="5" spans="1:8" x14ac:dyDescent="0.2">
      <c r="A5" s="1"/>
      <c r="B5" s="1" t="s">
        <v>164</v>
      </c>
      <c r="C5" s="1"/>
      <c r="D5" s="1"/>
      <c r="E5" s="1"/>
      <c r="F5" s="1"/>
      <c r="G5" s="1"/>
    </row>
    <row r="6" spans="1:8" x14ac:dyDescent="0.2">
      <c r="A6" s="1"/>
      <c r="B6" s="1" t="s">
        <v>165</v>
      </c>
      <c r="C6" s="1"/>
      <c r="D6" s="1"/>
      <c r="E6" s="1"/>
      <c r="F6" s="1"/>
      <c r="G6" s="1"/>
    </row>
    <row r="7" spans="1:8" x14ac:dyDescent="0.2">
      <c r="A7" s="1"/>
      <c r="B7" s="29" t="s">
        <v>166</v>
      </c>
      <c r="C7" s="1"/>
      <c r="D7" s="1"/>
      <c r="E7" s="1"/>
      <c r="F7" s="1"/>
      <c r="G7" s="1"/>
    </row>
    <row r="8" spans="1:8" x14ac:dyDescent="0.2">
      <c r="A8" s="1"/>
      <c r="B8" s="15" t="s">
        <v>167</v>
      </c>
      <c r="C8" s="1"/>
      <c r="D8" s="1"/>
      <c r="E8" s="1"/>
      <c r="F8" s="1"/>
      <c r="G8" s="1"/>
    </row>
    <row r="9" spans="1:8" x14ac:dyDescent="0.2">
      <c r="A9" s="1"/>
      <c r="B9" s="1"/>
      <c r="C9" s="1"/>
      <c r="D9" s="1"/>
      <c r="E9" s="1"/>
      <c r="F9" s="1"/>
      <c r="G9" s="1"/>
    </row>
    <row r="10" spans="1:8" x14ac:dyDescent="0.2">
      <c r="A10" s="1"/>
      <c r="B10" s="13" t="s">
        <v>168</v>
      </c>
      <c r="C10" s="16">
        <v>1</v>
      </c>
      <c r="D10" s="16">
        <v>2</v>
      </c>
      <c r="E10" s="16">
        <v>3</v>
      </c>
      <c r="F10" s="16">
        <v>4</v>
      </c>
      <c r="G10" s="16">
        <v>5</v>
      </c>
    </row>
    <row r="11" spans="1:8" x14ac:dyDescent="0.2">
      <c r="A11" s="16" t="s">
        <v>169</v>
      </c>
      <c r="B11" s="20" t="s">
        <v>170</v>
      </c>
      <c r="C11" s="30">
        <v>415</v>
      </c>
      <c r="D11" s="30">
        <v>415</v>
      </c>
      <c r="E11" s="21">
        <v>415</v>
      </c>
      <c r="F11" s="31">
        <v>415</v>
      </c>
      <c r="G11" s="21">
        <v>200</v>
      </c>
    </row>
    <row r="12" spans="1:8" x14ac:dyDescent="0.2">
      <c r="A12" s="16" t="s">
        <v>171</v>
      </c>
      <c r="B12" s="20" t="s">
        <v>85</v>
      </c>
      <c r="C12" s="32">
        <v>1</v>
      </c>
      <c r="D12" s="32">
        <v>1</v>
      </c>
      <c r="E12" s="33">
        <v>1</v>
      </c>
      <c r="F12" s="34">
        <v>1</v>
      </c>
      <c r="G12" s="33">
        <v>1</v>
      </c>
      <c r="H12" s="22"/>
    </row>
    <row r="13" spans="1:8" x14ac:dyDescent="0.2">
      <c r="A13" s="16" t="s">
        <v>172</v>
      </c>
      <c r="B13" s="20" t="s">
        <v>173</v>
      </c>
      <c r="C13" s="35">
        <v>3</v>
      </c>
      <c r="D13" s="35">
        <v>2.5</v>
      </c>
      <c r="E13" s="36">
        <v>6</v>
      </c>
      <c r="F13" s="17">
        <v>12</v>
      </c>
      <c r="G13" s="36">
        <v>6</v>
      </c>
    </row>
    <row r="14" spans="1:8" x14ac:dyDescent="0.2">
      <c r="A14" s="16" t="s">
        <v>174</v>
      </c>
      <c r="B14" s="20" t="s">
        <v>163</v>
      </c>
      <c r="C14" s="37">
        <f>(C11/(415*C12))*(135%/C13)</f>
        <v>0.45</v>
      </c>
      <c r="D14" s="37">
        <f>(D11/(415*D12))*(135%/D13)</f>
        <v>0.54</v>
      </c>
      <c r="E14" s="38">
        <f>(E11/(415*E12))*(135%/E13)</f>
        <v>0.22500000000000001</v>
      </c>
      <c r="F14" s="39">
        <f>(F11/(415*F12))*(135%/F13)</f>
        <v>0.1125</v>
      </c>
      <c r="G14" s="38">
        <f>(G11/(415*G12))*(135%/G13)</f>
        <v>0.10843373493975904</v>
      </c>
      <c r="H14" s="23"/>
    </row>
    <row r="15" spans="1:8" x14ac:dyDescent="0.2">
      <c r="A15" s="1"/>
      <c r="B15" s="1"/>
      <c r="C15" s="1"/>
      <c r="D15" s="1"/>
      <c r="E15" s="1"/>
      <c r="F15" s="1"/>
      <c r="G15" s="1"/>
    </row>
    <row r="16" spans="1:8" x14ac:dyDescent="0.2">
      <c r="A16" s="1"/>
      <c r="B16" s="1" t="s">
        <v>175</v>
      </c>
      <c r="C16" s="40">
        <v>2576</v>
      </c>
      <c r="D16" s="40">
        <v>2576</v>
      </c>
      <c r="E16" s="40">
        <v>2576</v>
      </c>
      <c r="F16" s="40">
        <v>2576</v>
      </c>
      <c r="G16" s="40">
        <v>2576</v>
      </c>
    </row>
    <row r="17" spans="1:7" x14ac:dyDescent="0.2">
      <c r="A17" s="1"/>
      <c r="B17" s="1" t="s">
        <v>176</v>
      </c>
      <c r="C17" s="40">
        <f>C16*C14</f>
        <v>1159.2</v>
      </c>
      <c r="D17" s="40">
        <f>D16*D14</f>
        <v>1391.0400000000002</v>
      </c>
      <c r="E17" s="40">
        <f>E16*E14</f>
        <v>579.6</v>
      </c>
      <c r="F17" s="40">
        <f>F16*F14</f>
        <v>289.8</v>
      </c>
      <c r="G17" s="40">
        <f>G16*G14</f>
        <v>279.32530120481925</v>
      </c>
    </row>
    <row r="18" spans="1:7" x14ac:dyDescent="0.2">
      <c r="A18" s="1"/>
      <c r="B18" s="1" t="s">
        <v>177</v>
      </c>
      <c r="C18" s="40">
        <f>C17*C13</f>
        <v>3477.6000000000004</v>
      </c>
      <c r="D18" s="40">
        <f>D17*D13</f>
        <v>3477.6000000000004</v>
      </c>
      <c r="E18" s="40">
        <f>E17*E13</f>
        <v>3477.6000000000004</v>
      </c>
      <c r="F18" s="40">
        <f>F17*F13</f>
        <v>3477.6000000000004</v>
      </c>
      <c r="G18" s="40">
        <f>G17*G13</f>
        <v>1675.9518072289156</v>
      </c>
    </row>
    <row r="19" spans="1:7" x14ac:dyDescent="0.2">
      <c r="A19" s="1"/>
      <c r="B19" s="1"/>
      <c r="C19" s="40"/>
      <c r="D19" s="40"/>
      <c r="E19" s="40"/>
      <c r="F19" s="40"/>
      <c r="G19" s="1"/>
    </row>
    <row r="20" spans="1:7" x14ac:dyDescent="0.2">
      <c r="A20" s="1"/>
      <c r="B20" s="25" t="s">
        <v>178</v>
      </c>
      <c r="C20" s="40"/>
      <c r="D20" s="40"/>
      <c r="E20" s="40"/>
      <c r="F20" s="40"/>
      <c r="G20" s="1"/>
    </row>
    <row r="21" spans="1:7" x14ac:dyDescent="0.2">
      <c r="A21" s="1"/>
      <c r="B21" s="25" t="s">
        <v>179</v>
      </c>
      <c r="C21" s="1"/>
      <c r="D21" s="1"/>
      <c r="E21" s="1"/>
      <c r="F21" s="1"/>
      <c r="G21" s="1"/>
    </row>
    <row r="22" spans="1:7" x14ac:dyDescent="0.2">
      <c r="A22" s="1"/>
      <c r="B22" s="25" t="s">
        <v>180</v>
      </c>
      <c r="C22" s="1"/>
      <c r="D22" s="1"/>
      <c r="E22" s="1"/>
      <c r="F22" s="1"/>
      <c r="G22" s="1"/>
    </row>
    <row r="23" spans="1:7" x14ac:dyDescent="0.2">
      <c r="A23" s="1"/>
      <c r="B23" s="25" t="s">
        <v>181</v>
      </c>
      <c r="C23" s="1"/>
      <c r="D23" s="1"/>
      <c r="E23" s="1"/>
      <c r="F23" s="1"/>
      <c r="G23" s="1"/>
    </row>
    <row r="24" spans="1:7" x14ac:dyDescent="0.2">
      <c r="A24" s="1"/>
      <c r="B24" s="25" t="s">
        <v>182</v>
      </c>
      <c r="C24" s="1"/>
      <c r="D24" s="1"/>
      <c r="E24" s="1"/>
      <c r="F24" s="1"/>
      <c r="G24" s="1"/>
    </row>
    <row r="25" spans="1:7" x14ac:dyDescent="0.2">
      <c r="A25" s="1"/>
      <c r="B25" s="25" t="s">
        <v>183</v>
      </c>
      <c r="C25" s="1"/>
      <c r="D25" s="1"/>
      <c r="E25" s="1"/>
      <c r="F25" s="1"/>
      <c r="G25" s="1"/>
    </row>
    <row r="26" spans="1:7" x14ac:dyDescent="0.2">
      <c r="A26" s="1"/>
      <c r="B26" s="25" t="s">
        <v>184</v>
      </c>
      <c r="C26" s="1"/>
      <c r="D26" s="1"/>
      <c r="E26" s="1"/>
      <c r="F26" s="1"/>
      <c r="G26" s="1"/>
    </row>
    <row r="27" spans="1:7" x14ac:dyDescent="0.2">
      <c r="A27" s="1"/>
      <c r="B27" s="25" t="s">
        <v>185</v>
      </c>
      <c r="C27" s="1"/>
      <c r="D27" s="1"/>
      <c r="E27" s="1"/>
      <c r="F27" s="1"/>
      <c r="G27" s="1"/>
    </row>
    <row r="28" spans="1:7" x14ac:dyDescent="0.2">
      <c r="A28" s="1"/>
      <c r="B28" s="25"/>
      <c r="C28" s="1"/>
      <c r="D28" s="1"/>
      <c r="E28" s="1"/>
      <c r="F28" s="1"/>
      <c r="G28" s="1"/>
    </row>
    <row r="29" spans="1:7" x14ac:dyDescent="0.2">
      <c r="A29" s="1">
        <v>2</v>
      </c>
      <c r="B29" s="27" t="s">
        <v>186</v>
      </c>
      <c r="C29" s="1"/>
      <c r="D29" s="1"/>
      <c r="E29" s="1"/>
      <c r="F29" s="1"/>
      <c r="G29" s="1"/>
    </row>
    <row r="30" spans="1:7" x14ac:dyDescent="0.2">
      <c r="A30" s="1"/>
      <c r="B30" s="1" t="s">
        <v>187</v>
      </c>
      <c r="C30" s="1"/>
      <c r="D30" s="1"/>
      <c r="E30" s="1"/>
      <c r="F30" s="1"/>
      <c r="G30" s="1"/>
    </row>
    <row r="31" spans="1:7" x14ac:dyDescent="0.2">
      <c r="A31" s="1"/>
      <c r="B31" s="1" t="s">
        <v>188</v>
      </c>
      <c r="C31" s="1"/>
      <c r="D31" s="1"/>
      <c r="E31" s="1"/>
      <c r="F31" s="1"/>
      <c r="G31" s="1"/>
    </row>
    <row r="32" spans="1:7" x14ac:dyDescent="0.2">
      <c r="A32" s="1"/>
      <c r="B32" s="1" t="s">
        <v>189</v>
      </c>
      <c r="C32" s="1"/>
      <c r="D32" s="1"/>
      <c r="E32" s="1"/>
      <c r="F32" s="1"/>
      <c r="G32" s="1"/>
    </row>
    <row r="33" spans="1:7" x14ac:dyDescent="0.2">
      <c r="A33" s="1"/>
      <c r="B33" s="1" t="s">
        <v>190</v>
      </c>
      <c r="C33" s="1"/>
      <c r="D33" s="1"/>
      <c r="E33" s="1"/>
      <c r="F33" s="1"/>
      <c r="G33" s="1"/>
    </row>
    <row r="34" spans="1:7" x14ac:dyDescent="0.2">
      <c r="A34" s="1"/>
      <c r="B34" s="1" t="s">
        <v>191</v>
      </c>
      <c r="C34" s="1"/>
      <c r="D34" s="1"/>
      <c r="E34" s="1"/>
      <c r="F34" s="1"/>
      <c r="G34" s="1"/>
    </row>
    <row r="35" spans="1:7" x14ac:dyDescent="0.2">
      <c r="A35" s="1"/>
      <c r="B35" s="1" t="s">
        <v>192</v>
      </c>
      <c r="C35" s="1"/>
      <c r="D35" s="1"/>
      <c r="E35" s="1"/>
      <c r="F35" s="1"/>
      <c r="G35" s="1"/>
    </row>
    <row r="36" spans="1:7" x14ac:dyDescent="0.2">
      <c r="A36" s="1"/>
      <c r="B36" s="1" t="s">
        <v>193</v>
      </c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27" t="s">
        <v>194</v>
      </c>
      <c r="C38" s="1"/>
      <c r="D38" s="1"/>
      <c r="E38" s="1"/>
      <c r="F38" s="1"/>
      <c r="G38" s="1"/>
    </row>
    <row r="39" spans="1:7" x14ac:dyDescent="0.2">
      <c r="A39" s="1"/>
      <c r="B39" s="1" t="s">
        <v>159</v>
      </c>
      <c r="C39" s="24">
        <v>1</v>
      </c>
      <c r="D39" s="1"/>
      <c r="E39" s="1"/>
      <c r="F39" s="1"/>
      <c r="G39" s="1"/>
    </row>
    <row r="40" spans="1:7" x14ac:dyDescent="0.2">
      <c r="A40" s="1"/>
      <c r="B40" s="1" t="s">
        <v>195</v>
      </c>
      <c r="C40" s="1">
        <v>25.75</v>
      </c>
      <c r="D40" s="1" t="s">
        <v>196</v>
      </c>
      <c r="E40" s="1"/>
      <c r="F40" s="1"/>
      <c r="G40" s="1"/>
    </row>
    <row r="41" spans="1:7" x14ac:dyDescent="0.2">
      <c r="A41" s="1"/>
      <c r="B41" s="1" t="s">
        <v>197</v>
      </c>
      <c r="C41" s="1">
        <v>39.22</v>
      </c>
      <c r="D41" s="1"/>
      <c r="E41" s="1"/>
      <c r="F41" s="1"/>
      <c r="G41" s="1"/>
    </row>
    <row r="42" spans="1:7" x14ac:dyDescent="0.2">
      <c r="A42" s="1"/>
      <c r="B42" s="1" t="s">
        <v>198</v>
      </c>
      <c r="C42" s="19">
        <f>(930/C41)*C39</f>
        <v>23.712391636919939</v>
      </c>
      <c r="D42" s="1"/>
      <c r="E42" s="1"/>
      <c r="F42" s="1"/>
      <c r="G42" s="1"/>
    </row>
    <row r="43" spans="1:7" x14ac:dyDescent="0.2">
      <c r="A43" s="1"/>
      <c r="B43" s="1" t="s">
        <v>199</v>
      </c>
      <c r="C43" s="19">
        <f>C40-C42</f>
        <v>2.0376083630800608</v>
      </c>
      <c r="D43" s="1" t="s">
        <v>96</v>
      </c>
      <c r="E43" s="4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25" t="s">
        <v>200</v>
      </c>
      <c r="C45" s="1"/>
      <c r="D45" s="1"/>
      <c r="E45" s="1"/>
      <c r="F45" s="1"/>
      <c r="G45" s="1"/>
    </row>
    <row r="46" spans="1:7" x14ac:dyDescent="0.2">
      <c r="A46" s="1"/>
      <c r="B46" s="25" t="s">
        <v>201</v>
      </c>
      <c r="C46" s="1"/>
      <c r="D46" s="1"/>
      <c r="E46" s="1"/>
      <c r="F46" s="1"/>
      <c r="G46" s="1"/>
    </row>
    <row r="47" spans="1:7" x14ac:dyDescent="0.2">
      <c r="A47" s="1"/>
      <c r="B47" s="25" t="s">
        <v>202</v>
      </c>
      <c r="C47" s="1"/>
      <c r="D47" s="1"/>
      <c r="E47" s="1"/>
      <c r="F47" s="1"/>
      <c r="G47" s="1"/>
    </row>
    <row r="48" spans="1:7" x14ac:dyDescent="0.2">
      <c r="A48" s="1"/>
      <c r="B48" s="25" t="s">
        <v>203</v>
      </c>
      <c r="C48" s="1"/>
      <c r="D48" s="1"/>
      <c r="E48" s="1"/>
      <c r="F48" s="1"/>
      <c r="G48" s="1"/>
    </row>
    <row r="49" spans="1:7" x14ac:dyDescent="0.2">
      <c r="A49" s="1"/>
      <c r="B49" s="25" t="s">
        <v>204</v>
      </c>
      <c r="C49" s="1"/>
      <c r="D49" s="1"/>
      <c r="E49" s="1"/>
      <c r="F49" s="1"/>
      <c r="G49" s="1"/>
    </row>
    <row r="50" spans="1:7" x14ac:dyDescent="0.2">
      <c r="A50" s="1"/>
      <c r="B50" s="25" t="s">
        <v>205</v>
      </c>
      <c r="C50" s="1"/>
      <c r="D50" s="1"/>
      <c r="E50" s="1"/>
      <c r="F50" s="1"/>
      <c r="G50" s="1"/>
    </row>
    <row r="51" spans="1:7" x14ac:dyDescent="0.2">
      <c r="A51" s="1"/>
      <c r="B51" s="25" t="s">
        <v>206</v>
      </c>
      <c r="C51" s="1"/>
      <c r="D51" s="1"/>
      <c r="E51" s="1"/>
      <c r="F51" s="1"/>
      <c r="G51" s="1"/>
    </row>
    <row r="52" spans="1:7" x14ac:dyDescent="0.2">
      <c r="A52" s="1"/>
      <c r="B52" s="25"/>
      <c r="C52" s="1"/>
      <c r="D52" s="1"/>
      <c r="E52" s="1"/>
      <c r="F52" s="1"/>
      <c r="G52" s="1"/>
    </row>
    <row r="53" spans="1:7" x14ac:dyDescent="0.2">
      <c r="A53" s="1">
        <v>3</v>
      </c>
      <c r="B53" s="27" t="s">
        <v>207</v>
      </c>
      <c r="C53" s="1"/>
      <c r="D53" s="1"/>
      <c r="E53" s="1"/>
      <c r="F53" s="1"/>
      <c r="G53" s="1"/>
    </row>
    <row r="54" spans="1:7" x14ac:dyDescent="0.2">
      <c r="A54" s="1"/>
      <c r="B54" s="15" t="s">
        <v>208</v>
      </c>
      <c r="C54" s="1"/>
      <c r="D54" s="1"/>
      <c r="E54" s="1"/>
      <c r="F54" s="1"/>
      <c r="G54" s="1"/>
    </row>
    <row r="55" spans="1:7" x14ac:dyDescent="0.2">
      <c r="A55" s="1"/>
      <c r="B55" s="15" t="s">
        <v>209</v>
      </c>
      <c r="C55" s="1"/>
      <c r="D55" s="1"/>
      <c r="E55" s="1"/>
      <c r="F55" s="1"/>
      <c r="G55" s="1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G20"/>
  <sheetViews>
    <sheetView tabSelected="1" view="pageBreakPreview" zoomScaleNormal="100" zoomScaleSheetLayoutView="100" workbookViewId="0">
      <selection activeCell="T21" sqref="T21"/>
    </sheetView>
  </sheetViews>
  <sheetFormatPr defaultRowHeight="12.75" x14ac:dyDescent="0.2"/>
  <cols>
    <col min="1" max="1" width="4.42578125" customWidth="1"/>
    <col min="2" max="2" width="23.5703125" customWidth="1"/>
    <col min="3" max="3" width="11.42578125" bestFit="1" customWidth="1"/>
    <col min="4" max="6" width="10.42578125" customWidth="1"/>
    <col min="7" max="7" width="10.5703125" bestFit="1" customWidth="1"/>
  </cols>
  <sheetData>
    <row r="1" spans="1:7" ht="15.75" x14ac:dyDescent="0.25">
      <c r="A1" s="28" t="s">
        <v>210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>
        <v>1</v>
      </c>
      <c r="B4" s="27" t="s">
        <v>211</v>
      </c>
      <c r="C4" s="1"/>
      <c r="D4" s="1"/>
      <c r="E4" s="1"/>
      <c r="F4" s="1"/>
      <c r="G4" s="1"/>
    </row>
    <row r="5" spans="1:7" x14ac:dyDescent="0.2">
      <c r="A5" s="1"/>
      <c r="B5" s="1" t="s">
        <v>212</v>
      </c>
      <c r="C5" s="1"/>
      <c r="D5" s="1"/>
      <c r="E5" s="1"/>
      <c r="F5" s="1"/>
      <c r="G5" s="1"/>
    </row>
    <row r="6" spans="1:7" x14ac:dyDescent="0.2">
      <c r="A6" s="1"/>
      <c r="B6" s="1" t="s">
        <v>213</v>
      </c>
      <c r="C6" s="1"/>
      <c r="D6" s="1"/>
      <c r="E6" s="1"/>
      <c r="F6" s="1"/>
      <c r="G6" s="1"/>
    </row>
    <row r="7" spans="1:7" x14ac:dyDescent="0.2">
      <c r="A7" s="1"/>
      <c r="B7" s="1"/>
      <c r="C7" s="1"/>
      <c r="D7" s="1"/>
      <c r="E7" s="1"/>
      <c r="F7" s="1"/>
      <c r="G7" s="1"/>
    </row>
    <row r="8" spans="1:7" x14ac:dyDescent="0.2">
      <c r="A8" s="1">
        <v>2</v>
      </c>
      <c r="B8" s="27" t="s">
        <v>163</v>
      </c>
      <c r="C8" s="1"/>
      <c r="D8" s="1"/>
      <c r="E8" s="1"/>
      <c r="F8" s="1"/>
      <c r="G8" s="1"/>
    </row>
    <row r="9" spans="1:7" x14ac:dyDescent="0.2">
      <c r="A9" s="1"/>
      <c r="B9" s="1" t="s">
        <v>214</v>
      </c>
      <c r="C9" s="1"/>
      <c r="D9" s="1"/>
      <c r="E9" s="1"/>
      <c r="F9" s="1"/>
      <c r="G9" s="1"/>
    </row>
    <row r="10" spans="1:7" x14ac:dyDescent="0.2">
      <c r="A10" s="1"/>
      <c r="B10" s="1" t="s">
        <v>215</v>
      </c>
      <c r="C10" s="1"/>
      <c r="D10" s="1"/>
      <c r="E10" s="1"/>
      <c r="F10" s="1"/>
      <c r="G10" s="1"/>
    </row>
    <row r="11" spans="1:7" x14ac:dyDescent="0.2">
      <c r="A11" s="1"/>
      <c r="B11" s="1"/>
      <c r="C11" s="1"/>
      <c r="D11" s="1"/>
      <c r="E11" s="1"/>
      <c r="F11" s="1"/>
      <c r="G11" s="1"/>
    </row>
    <row r="12" spans="1:7" x14ac:dyDescent="0.2">
      <c r="A12" s="1">
        <v>3</v>
      </c>
      <c r="B12" s="27" t="s">
        <v>216</v>
      </c>
      <c r="C12" s="1"/>
      <c r="D12" s="1"/>
      <c r="E12" s="1"/>
      <c r="F12" s="1"/>
      <c r="G12" s="1"/>
    </row>
    <row r="13" spans="1:7" x14ac:dyDescent="0.2">
      <c r="A13" s="1"/>
      <c r="B13" s="1" t="s">
        <v>217</v>
      </c>
      <c r="C13" s="1"/>
      <c r="D13" s="1"/>
      <c r="E13" s="1"/>
      <c r="F13" s="1"/>
      <c r="G13" s="1"/>
    </row>
    <row r="14" spans="1:7" x14ac:dyDescent="0.2">
      <c r="A14" s="1"/>
      <c r="B14" s="1" t="s">
        <v>218</v>
      </c>
      <c r="C14" s="1"/>
      <c r="D14" s="1"/>
      <c r="E14" s="1"/>
      <c r="F14" s="1"/>
      <c r="G14" s="1"/>
    </row>
    <row r="15" spans="1:7" x14ac:dyDescent="0.2">
      <c r="A15" s="1"/>
      <c r="B15" s="1" t="s">
        <v>219</v>
      </c>
      <c r="C15" s="1"/>
      <c r="D15" s="1"/>
      <c r="E15" s="1"/>
      <c r="F15" s="1"/>
      <c r="G15" s="1"/>
    </row>
    <row r="16" spans="1:7" x14ac:dyDescent="0.2">
      <c r="A16" s="1"/>
      <c r="B16" s="1"/>
      <c r="C16" s="1"/>
      <c r="D16" s="1"/>
      <c r="E16" s="1"/>
      <c r="F16" s="1"/>
      <c r="G16" s="1"/>
    </row>
    <row r="17" spans="1:7" x14ac:dyDescent="0.2">
      <c r="A17" s="1">
        <v>4</v>
      </c>
      <c r="B17" s="27" t="s">
        <v>207</v>
      </c>
      <c r="C17" s="1"/>
      <c r="D17" s="1"/>
      <c r="E17" s="1"/>
      <c r="F17" s="1"/>
      <c r="G17" s="1"/>
    </row>
    <row r="18" spans="1:7" x14ac:dyDescent="0.2">
      <c r="A18" s="1"/>
      <c r="B18" s="15" t="s">
        <v>208</v>
      </c>
      <c r="C18" s="1"/>
      <c r="D18" s="1"/>
      <c r="E18" s="1"/>
      <c r="F18" s="1"/>
      <c r="G18" s="1"/>
    </row>
    <row r="19" spans="1:7" x14ac:dyDescent="0.2">
      <c r="A19" s="1"/>
      <c r="B19" s="15" t="s">
        <v>209</v>
      </c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</sheetData>
  <phoneticPr fontId="4" type="noConversion"/>
  <pageMargins left="0.75" right="0.75" top="1" bottom="1" header="0.5" footer="0.5"/>
  <pageSetup paperSize="9" orientation="portrait" r:id="rId1"/>
  <headerFooter alignWithMargins="0">
    <oddFooter>&amp;L&amp;9&amp;F, printdatum: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184E842A3C647A7336ABD2530FE96" ma:contentTypeVersion="18" ma:contentTypeDescription="Een nieuw document maken." ma:contentTypeScope="" ma:versionID="603b43ad249d1109739b4886623e1a16">
  <xsd:schema xmlns:xsd="http://www.w3.org/2001/XMLSchema" xmlns:xs="http://www.w3.org/2001/XMLSchema" xmlns:p="http://schemas.microsoft.com/office/2006/metadata/properties" xmlns:ns2="ea9733b5-9f6b-4191-9590-7f69f3097d43" xmlns:ns3="61c19477-f1f6-410c-97a0-cddd4b4d687f" targetNamespace="http://schemas.microsoft.com/office/2006/metadata/properties" ma:root="true" ma:fieldsID="fcd8b5b486488bbeeaef26a19ba4d449" ns2:_="" ns3:_="">
    <xsd:import namespace="ea9733b5-9f6b-4191-9590-7f69f3097d43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733b5-9f6b-4191-9590-7f69f3097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c19477-f1f6-410c-97a0-cddd4b4d687f" xsi:nil="true"/>
    <lcf76f155ced4ddcb4097134ff3c332f xmlns="ea9733b5-9f6b-4191-9590-7f69f3097d43">
      <Terms xmlns="http://schemas.microsoft.com/office/infopath/2007/PartnerControls"/>
    </lcf76f155ced4ddcb4097134ff3c332f>
    <SharedWithUsers xmlns="61c19477-f1f6-410c-97a0-cddd4b4d687f">
      <UserInfo>
        <DisplayName>Peter Wakker</DisplayName>
        <AccountId>1457</AccountId>
        <AccountType/>
      </UserInfo>
      <UserInfo>
        <DisplayName>Dirk van Horssen</DisplayName>
        <AccountId>4664</AccountId>
        <AccountType/>
      </UserInfo>
      <UserInfo>
        <DisplayName>Sarah Voogt</DisplayName>
        <AccountId>3599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465C072-DA68-4D76-97F2-985CA4F230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1CE874-941D-4D79-B21E-377C82386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733b5-9f6b-4191-9590-7f69f3097d43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53519E-84F6-48A4-8703-BE54A949D087}">
  <ds:schemaRefs>
    <ds:schemaRef ds:uri="http://purl.org/dc/terms/"/>
    <ds:schemaRef ds:uri="http://schemas.microsoft.com/office/2006/documentManagement/types"/>
    <ds:schemaRef ds:uri="61c19477-f1f6-410c-97a0-cddd4b4d687f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a9733b5-9f6b-4191-9590-7f69f3097d4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4</vt:i4>
      </vt:variant>
    </vt:vector>
  </HeadingPairs>
  <TitlesOfParts>
    <vt:vector size="10" baseType="lpstr">
      <vt:lpstr>Toelichting</vt:lpstr>
      <vt:lpstr>0. BOSV 1e levensjaar</vt:lpstr>
      <vt:lpstr>1. BOSV 2e tm 4e levensjaar</vt:lpstr>
      <vt:lpstr>2. Onbetaald ouderschapsverlof</vt:lpstr>
      <vt:lpstr>3. Uitleg betaald oud.verlof</vt:lpstr>
      <vt:lpstr>4. Uitleg onbetaald oud.verlof</vt:lpstr>
      <vt:lpstr>'0. BOSV 1e levensjaar'!Afdrukbereik</vt:lpstr>
      <vt:lpstr>'1. BOSV 2e tm 4e levensjaar'!Afdrukbereik</vt:lpstr>
      <vt:lpstr>'2. Onbetaald ouderschapsverlof'!Afdrukbereik</vt:lpstr>
      <vt:lpstr>'4. Uitleg onbetaald oud.verlof'!Afdrukbereik</vt:lpstr>
    </vt:vector>
  </TitlesOfParts>
  <Manager/>
  <Company>SGS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Boer</dc:creator>
  <cp:keywords/>
  <dc:description/>
  <cp:lastModifiedBy>Hilbert Simonse</cp:lastModifiedBy>
  <cp:revision/>
  <cp:lastPrinted>2023-02-27T08:40:04Z</cp:lastPrinted>
  <dcterms:created xsi:type="dcterms:W3CDTF">2005-10-13T09:55:55Z</dcterms:created>
  <dcterms:modified xsi:type="dcterms:W3CDTF">2026-04-14T09:24:44Z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0x010100679184E842A3C647A7336ABD2530FE96</vt:lpwstr>
  </property>
  <property fmtid="{D5CDD505-2E9C-101B-9397-08002B2CF9AE}" pid="3" name="Order">
    <vt:r8>506200</vt:r8>
  </property>
  <property fmtid="{D5CDD505-2E9C-101B-9397-08002B2CF9AE}" pid="4" name="MediaServiceImageTags">
    <vt:lpwstr/>
  </property>
</Properties>
</file>