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01. Algemeen\Website VGS\Advies\Downloads\"/>
    </mc:Choice>
  </mc:AlternateContent>
  <bookViews>
    <workbookView xWindow="0" yWindow="0" windowWidth="20490" windowHeight="6780"/>
  </bookViews>
  <sheets>
    <sheet name="Blad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 i="1" l="1"/>
  <c r="C12" i="1" l="1"/>
  <c r="C11" i="1"/>
  <c r="P7" i="1" s="1"/>
  <c r="P9" i="1" l="1"/>
  <c r="R9" i="1" s="1"/>
  <c r="P28" i="1" l="1"/>
  <c r="Q3" i="1"/>
  <c r="P3" i="1" l="1"/>
  <c r="P29" i="1" s="1"/>
  <c r="P2" i="1"/>
  <c r="P4" i="1" l="1"/>
  <c r="R3" i="1" s="1"/>
  <c r="R5" i="1" s="1"/>
  <c r="P27" i="1"/>
  <c r="P6" i="1"/>
  <c r="Q6" i="1" s="1"/>
  <c r="P13" i="1"/>
  <c r="R13" i="1" s="1"/>
  <c r="R7" i="1" l="1"/>
  <c r="R25" i="1"/>
  <c r="R24" i="1" s="1"/>
  <c r="R6" i="1"/>
  <c r="S6" i="1" s="1"/>
  <c r="P30" i="1"/>
  <c r="R2" i="1"/>
  <c r="P8" i="1"/>
  <c r="R8" i="1" l="1"/>
  <c r="O20" i="1"/>
  <c r="P41" i="1"/>
  <c r="Q41" i="1" s="1"/>
  <c r="S26" i="1"/>
  <c r="S25" i="1" s="1"/>
  <c r="S24" i="1" s="1"/>
  <c r="P5" i="1"/>
  <c r="Q26" i="1" l="1"/>
  <c r="Q25" i="1"/>
  <c r="P25" i="1"/>
  <c r="P24" i="1" l="1"/>
  <c r="P40" i="1" s="1"/>
  <c r="Q24" i="1"/>
  <c r="Q35" i="1" s="1"/>
  <c r="P36" i="1"/>
  <c r="Q36" i="1" s="1"/>
  <c r="P35" i="1" l="1"/>
  <c r="Q40" i="1"/>
  <c r="F17" i="1"/>
</calcChain>
</file>

<file path=xl/sharedStrings.xml><?xml version="1.0" encoding="utf-8"?>
<sst xmlns="http://schemas.openxmlformats.org/spreadsheetml/2006/main" count="48" uniqueCount="44">
  <si>
    <t>Bruto maandsalaris</t>
  </si>
  <si>
    <t>Datum in dienst</t>
  </si>
  <si>
    <t>Geboortedatum</t>
  </si>
  <si>
    <t>Datum ontslag</t>
  </si>
  <si>
    <t>Leeftijd bij ontslag</t>
  </si>
  <si>
    <t>Totaal maandsalaris</t>
  </si>
  <si>
    <t>1/6 deel</t>
  </si>
  <si>
    <t>Aantal half jaren</t>
  </si>
  <si>
    <t>Eerste 10 jaar</t>
  </si>
  <si>
    <t>1/4 deel</t>
  </si>
  <si>
    <t>Jaarsalaris</t>
  </si>
  <si>
    <t>Maximale vergoeding</t>
  </si>
  <si>
    <t>1/2 deel</t>
  </si>
  <si>
    <t>Aantal werknemers</t>
  </si>
  <si>
    <t>werknemers &gt;25?</t>
  </si>
  <si>
    <t>Jonger dan 50</t>
  </si>
  <si>
    <t>Ouder dan 50</t>
  </si>
  <si>
    <t>25 of meer</t>
  </si>
  <si>
    <t>Minder dan 25</t>
  </si>
  <si>
    <t>Wanneer 50</t>
  </si>
  <si>
    <t>Vanaf 50</t>
  </si>
  <si>
    <t>langer dan 10 jaar?</t>
  </si>
  <si>
    <t>Na 10 jaar</t>
  </si>
  <si>
    <t>Zonder overbrugging mkb</t>
  </si>
  <si>
    <t>Met overbrugging mkb</t>
  </si>
  <si>
    <t>Aantal maanden vanaf 1-5-2013</t>
  </si>
  <si>
    <t>DISCLAIMER: Het ontwerpen en samenstellen van dit model is met de uiterste zorgvuldigheid gebeurd. Op moment van gebruik zal bepaald moeten worden of de verwerkte informatie en/of formules nog actueel zijn en of de invoer juist is. U kunt aan de uitkomsten van het gebruik van het model geen enkel recht of aanspraak ontlenen. In geen enkel geval is VGS aansprakelijk voor enige directe of indirecte schade die voortkomt uit of verband houdt met het gebruik van dit model.</t>
  </si>
  <si>
    <t>Uitkomst transitievergoeding</t>
  </si>
  <si>
    <t>Nee</t>
  </si>
  <si>
    <t>Overbruggingsregeling mkb</t>
  </si>
  <si>
    <t>Vraag uw adviseur of u in aanmerking komt</t>
  </si>
  <si>
    <t>Aantal maanden in dienst vanaf 18e</t>
  </si>
  <si>
    <t>vakantie-uitkering per maand</t>
  </si>
  <si>
    <t>eindejaarsuitkering per maand</t>
  </si>
  <si>
    <t>overige inkomsten per maand</t>
  </si>
  <si>
    <t>uitlooptoeslag</t>
  </si>
  <si>
    <t>toelage directeur per maand</t>
  </si>
  <si>
    <t>vergoeding levensloop per maand</t>
  </si>
  <si>
    <t>schaal-uitloop per maand</t>
  </si>
  <si>
    <t>inkomenstoelage per maand</t>
  </si>
  <si>
    <t>bindingstoelage (eenmalig in augustus)</t>
  </si>
  <si>
    <t>eenmalige uitkering per maand</t>
  </si>
  <si>
    <t>eindejaarsuitkering OOP (eenmalig in december)</t>
  </si>
  <si>
    <t>Dit model geldt enkel voor het          Primair Onderwijs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</si>
</sst>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413]\ * #,##0.00_ ;_ [$€-413]\ * \-#,##0.00_ ;_ [$€-413]\ * &quot;-&quot;??_ ;_ @_ "/>
    <numFmt numFmtId="165" formatCode="_ [$€-2]\ * #,##0.00_ ;_ [$€-2]\ * \-#,##0.00_ ;_ [$€-2]\ * &quot;-&quot;??_ ;_ @_ "/>
    <numFmt numFmtId="166" formatCode="_ [$€-413]\ * #,##0_ ;_ [$€-413]\ * \-#,##0_ ;_ [$€-413]\ * &quot;-&quot;??_ ;_ @_ "/>
  </numFmts>
  <fonts count="9" x14ac:knownFonts="1">
    <font>
      <sz val="10"/>
      <color theme="1"/>
      <name val="Tahoma"/>
      <family val="2"/>
    </font>
    <font>
      <sz val="10"/>
      <color theme="1"/>
      <name val="Tahoma"/>
      <family val="2"/>
    </font>
    <font>
      <b/>
      <sz val="10"/>
      <color theme="1"/>
      <name val="Tahoma"/>
      <family val="2"/>
    </font>
    <font>
      <sz val="10"/>
      <name val="Arial"/>
      <family val="2"/>
    </font>
    <font>
      <i/>
      <sz val="8"/>
      <name val="Tahoma"/>
      <family val="2"/>
    </font>
    <font>
      <i/>
      <sz val="10"/>
      <color theme="1"/>
      <name val="Tahoma"/>
      <family val="2"/>
    </font>
    <font>
      <b/>
      <sz val="11"/>
      <color theme="1"/>
      <name val="Tahoma"/>
      <family val="2"/>
    </font>
    <font>
      <b/>
      <sz val="12"/>
      <color theme="1"/>
      <name val="Tahoma"/>
      <family val="2"/>
    </font>
    <font>
      <i/>
      <sz val="11"/>
      <color theme="1"/>
      <name val="Tahoma"/>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21">
    <border>
      <left/>
      <right/>
      <top/>
      <bottom/>
      <diagonal/>
    </border>
    <border>
      <left style="medium">
        <color rgb="FF00009A"/>
      </left>
      <right/>
      <top style="medium">
        <color rgb="FF00009A"/>
      </top>
      <bottom/>
      <diagonal/>
    </border>
    <border>
      <left/>
      <right/>
      <top style="medium">
        <color rgb="FF00009A"/>
      </top>
      <bottom/>
      <diagonal/>
    </border>
    <border>
      <left/>
      <right style="medium">
        <color rgb="FF00009A"/>
      </right>
      <top style="medium">
        <color rgb="FF00009A"/>
      </top>
      <bottom/>
      <diagonal/>
    </border>
    <border>
      <left style="medium">
        <color rgb="FF00009A"/>
      </left>
      <right/>
      <top/>
      <bottom/>
      <diagonal/>
    </border>
    <border>
      <left/>
      <right style="medium">
        <color rgb="FF00009A"/>
      </right>
      <top/>
      <bottom/>
      <diagonal/>
    </border>
    <border>
      <left style="medium">
        <color rgb="FF00009A"/>
      </left>
      <right/>
      <top/>
      <bottom style="medium">
        <color rgb="FF00009A"/>
      </bottom>
      <diagonal/>
    </border>
    <border>
      <left/>
      <right/>
      <top/>
      <bottom style="medium">
        <color rgb="FF00009A"/>
      </bottom>
      <diagonal/>
    </border>
    <border>
      <left/>
      <right style="medium">
        <color rgb="FF00009A"/>
      </right>
      <top/>
      <bottom style="medium">
        <color rgb="FF00009A"/>
      </bottom>
      <diagonal/>
    </border>
    <border>
      <left style="medium">
        <color rgb="FF00009A"/>
      </left>
      <right style="medium">
        <color rgb="FF00009A"/>
      </right>
      <top style="medium">
        <color rgb="FF00009A"/>
      </top>
      <bottom/>
      <diagonal/>
    </border>
    <border>
      <left style="medium">
        <color rgb="FF00009A"/>
      </left>
      <right style="medium">
        <color rgb="FF00009A"/>
      </right>
      <top/>
      <bottom/>
      <diagonal/>
    </border>
    <border>
      <left style="medium">
        <color rgb="FF00009A"/>
      </left>
      <right style="medium">
        <color rgb="FF00009A"/>
      </right>
      <top/>
      <bottom style="medium">
        <color rgb="FF00009A"/>
      </bottom>
      <diagonal/>
    </border>
    <border>
      <left style="medium">
        <color rgb="FFC20000"/>
      </left>
      <right/>
      <top style="medium">
        <color rgb="FFC20000"/>
      </top>
      <bottom/>
      <diagonal/>
    </border>
    <border>
      <left/>
      <right/>
      <top style="medium">
        <color rgb="FFC20000"/>
      </top>
      <bottom/>
      <diagonal/>
    </border>
    <border>
      <left/>
      <right style="medium">
        <color rgb="FFC20000"/>
      </right>
      <top style="medium">
        <color rgb="FFC20000"/>
      </top>
      <bottom/>
      <diagonal/>
    </border>
    <border>
      <left style="medium">
        <color rgb="FFC20000"/>
      </left>
      <right/>
      <top/>
      <bottom/>
      <diagonal/>
    </border>
    <border>
      <left/>
      <right style="medium">
        <color rgb="FFC20000"/>
      </right>
      <top/>
      <bottom/>
      <diagonal/>
    </border>
    <border>
      <left style="medium">
        <color rgb="FFC20000"/>
      </left>
      <right/>
      <top/>
      <bottom style="medium">
        <color rgb="FFC20000"/>
      </bottom>
      <diagonal/>
    </border>
    <border>
      <left/>
      <right/>
      <top/>
      <bottom style="medium">
        <color rgb="FFC20000"/>
      </bottom>
      <diagonal/>
    </border>
    <border>
      <left/>
      <right style="medium">
        <color rgb="FFC20000"/>
      </right>
      <top/>
      <bottom style="medium">
        <color rgb="FFC20000"/>
      </bottom>
      <diagonal/>
    </border>
    <border>
      <left style="medium">
        <color rgb="FF00009A"/>
      </left>
      <right style="medium">
        <color rgb="FF00009A"/>
      </right>
      <top/>
      <bottom style="mediumDashed">
        <color rgb="FF002060"/>
      </bottom>
      <diagonal/>
    </border>
  </borders>
  <cellStyleXfs count="3">
    <xf numFmtId="0" fontId="0" fillId="0" borderId="0"/>
    <xf numFmtId="43" fontId="1" fillId="0" borderId="0" applyFont="0" applyFill="0" applyBorder="0" applyAlignment="0" applyProtection="0"/>
    <xf numFmtId="0" fontId="3" fillId="0" borderId="0"/>
  </cellStyleXfs>
  <cellXfs count="45">
    <xf numFmtId="0" fontId="0" fillId="0" borderId="0" xfId="0"/>
    <xf numFmtId="0" fontId="0" fillId="0" borderId="0" xfId="0" applyProtection="1">
      <protection hidden="1"/>
    </xf>
    <xf numFmtId="14" fontId="0" fillId="0" borderId="0" xfId="0" applyNumberFormat="1" applyProtection="1">
      <protection hidden="1"/>
    </xf>
    <xf numFmtId="0" fontId="0" fillId="0" borderId="0" xfId="0" applyBorder="1" applyProtection="1">
      <protection hidden="1"/>
    </xf>
    <xf numFmtId="0" fontId="0" fillId="0" borderId="0" xfId="0" applyNumberFormat="1" applyProtection="1">
      <protection hidden="1"/>
    </xf>
    <xf numFmtId="0" fontId="0" fillId="0" borderId="0" xfId="0" applyFill="1" applyProtection="1">
      <protection hidden="1"/>
    </xf>
    <xf numFmtId="0" fontId="2" fillId="0" borderId="0" xfId="0" applyFont="1" applyBorder="1" applyProtection="1">
      <protection hidden="1"/>
    </xf>
    <xf numFmtId="0" fontId="4" fillId="2" borderId="0" xfId="2" applyFont="1" applyFill="1" applyBorder="1" applyAlignment="1" applyProtection="1">
      <alignment vertical="justify"/>
      <protection hidden="1"/>
    </xf>
    <xf numFmtId="0" fontId="2" fillId="0" borderId="0" xfId="0" applyFont="1" applyProtection="1">
      <protection hidden="1"/>
    </xf>
    <xf numFmtId="43" fontId="0" fillId="0" borderId="0" xfId="1" applyFont="1" applyProtection="1">
      <protection hidden="1"/>
    </xf>
    <xf numFmtId="43" fontId="0" fillId="0" borderId="0" xfId="0" applyNumberFormat="1" applyProtection="1">
      <protection hidden="1"/>
    </xf>
    <xf numFmtId="0" fontId="0" fillId="2" borderId="0" xfId="0" applyFill="1" applyProtection="1">
      <protection hidden="1"/>
    </xf>
    <xf numFmtId="0" fontId="0" fillId="2" borderId="1" xfId="0" applyFill="1" applyBorder="1" applyProtection="1">
      <protection hidden="1"/>
    </xf>
    <xf numFmtId="0" fontId="0" fillId="2" borderId="2" xfId="0" applyFill="1" applyBorder="1" applyProtection="1">
      <protection hidden="1"/>
    </xf>
    <xf numFmtId="0" fontId="0" fillId="2" borderId="3" xfId="0" applyFill="1" applyBorder="1" applyProtection="1">
      <protection hidden="1"/>
    </xf>
    <xf numFmtId="0" fontId="0" fillId="2" borderId="0" xfId="0" applyFill="1" applyBorder="1" applyProtection="1">
      <protection hidden="1"/>
    </xf>
    <xf numFmtId="0" fontId="0" fillId="2" borderId="4" xfId="0" applyFill="1" applyBorder="1" applyProtection="1">
      <protection hidden="1"/>
    </xf>
    <xf numFmtId="0" fontId="0" fillId="2" borderId="5" xfId="0" applyFill="1" applyBorder="1" applyProtection="1">
      <protection hidden="1"/>
    </xf>
    <xf numFmtId="0" fontId="2" fillId="2" borderId="4" xfId="0" applyFont="1" applyFill="1" applyBorder="1" applyProtection="1">
      <protection hidden="1"/>
    </xf>
    <xf numFmtId="0" fontId="0" fillId="4" borderId="15" xfId="0" applyFill="1" applyBorder="1" applyAlignment="1" applyProtection="1">
      <alignment vertical="center"/>
      <protection hidden="1"/>
    </xf>
    <xf numFmtId="0" fontId="0" fillId="4" borderId="16" xfId="0" applyFill="1" applyBorder="1" applyAlignment="1" applyProtection="1">
      <alignment vertical="center"/>
      <protection hidden="1"/>
    </xf>
    <xf numFmtId="0" fontId="0" fillId="4" borderId="17" xfId="0" applyFill="1" applyBorder="1" applyAlignment="1" applyProtection="1">
      <alignment vertical="center"/>
      <protection hidden="1"/>
    </xf>
    <xf numFmtId="0" fontId="0" fillId="4" borderId="19" xfId="0" applyFill="1" applyBorder="1" applyAlignment="1" applyProtection="1">
      <alignment vertical="center"/>
      <protection hidden="1"/>
    </xf>
    <xf numFmtId="0" fontId="5" fillId="2" borderId="0" xfId="0" applyFont="1" applyFill="1" applyBorder="1" applyProtection="1">
      <protection hidden="1"/>
    </xf>
    <xf numFmtId="164" fontId="0" fillId="3" borderId="9" xfId="0" applyNumberFormat="1" applyFill="1" applyBorder="1" applyProtection="1">
      <protection locked="0"/>
    </xf>
    <xf numFmtId="165" fontId="0" fillId="3" borderId="10" xfId="0" applyNumberFormat="1" applyFill="1" applyBorder="1" applyProtection="1">
      <protection locked="0"/>
    </xf>
    <xf numFmtId="14" fontId="0" fillId="3" borderId="10" xfId="0" applyNumberFormat="1" applyFill="1" applyBorder="1" applyProtection="1">
      <protection locked="0"/>
    </xf>
    <xf numFmtId="0" fontId="0" fillId="3" borderId="10" xfId="0" applyNumberFormat="1" applyFill="1" applyBorder="1" applyProtection="1">
      <protection locked="0"/>
    </xf>
    <xf numFmtId="0" fontId="0" fillId="3" borderId="11" xfId="0" applyNumberFormat="1" applyFill="1" applyBorder="1" applyAlignment="1" applyProtection="1">
      <alignment horizontal="right"/>
      <protection locked="0"/>
    </xf>
    <xf numFmtId="164" fontId="0" fillId="0" borderId="0" xfId="0" applyNumberFormat="1" applyProtection="1">
      <protection hidden="1"/>
    </xf>
    <xf numFmtId="0" fontId="0" fillId="2" borderId="4" xfId="0" applyFont="1" applyFill="1" applyBorder="1" applyProtection="1">
      <protection hidden="1"/>
    </xf>
    <xf numFmtId="0" fontId="6" fillId="2" borderId="0" xfId="0" applyFont="1" applyFill="1" applyBorder="1" applyAlignment="1" applyProtection="1">
      <alignment horizontal="center"/>
      <protection hidden="1"/>
    </xf>
    <xf numFmtId="0" fontId="6" fillId="2" borderId="18" xfId="0" applyFont="1" applyFill="1" applyBorder="1" applyAlignment="1" applyProtection="1">
      <alignment horizontal="center"/>
      <protection hidden="1"/>
    </xf>
    <xf numFmtId="164" fontId="0" fillId="3" borderId="20" xfId="0" applyNumberFormat="1" applyFill="1" applyBorder="1" applyProtection="1">
      <protection locked="0"/>
    </xf>
    <xf numFmtId="165" fontId="0" fillId="3" borderId="10" xfId="0" applyNumberFormat="1" applyFill="1" applyBorder="1" applyProtection="1">
      <protection hidden="1"/>
    </xf>
    <xf numFmtId="165" fontId="0" fillId="3" borderId="20" xfId="0" applyNumberFormat="1" applyFill="1" applyBorder="1" applyProtection="1">
      <protection hidden="1"/>
    </xf>
    <xf numFmtId="0" fontId="4" fillId="2" borderId="6" xfId="2" applyFont="1" applyFill="1" applyBorder="1" applyAlignment="1" applyProtection="1">
      <alignment horizontal="left" vertical="justify"/>
      <protection hidden="1"/>
    </xf>
    <xf numFmtId="0" fontId="4" fillId="2" borderId="7" xfId="2" applyFont="1" applyFill="1" applyBorder="1" applyAlignment="1" applyProtection="1">
      <alignment horizontal="left" vertical="justify"/>
      <protection hidden="1"/>
    </xf>
    <xf numFmtId="0" fontId="4" fillId="2" borderId="8" xfId="2" applyFont="1" applyFill="1" applyBorder="1" applyAlignment="1" applyProtection="1">
      <alignment horizontal="left" vertical="justify"/>
      <protection hidden="1"/>
    </xf>
    <xf numFmtId="0" fontId="6" fillId="4" borderId="12" xfId="0" applyFont="1" applyFill="1" applyBorder="1" applyAlignment="1" applyProtection="1">
      <alignment horizontal="center"/>
      <protection hidden="1"/>
    </xf>
    <xf numFmtId="0" fontId="6" fillId="4" borderId="13" xfId="0" applyFont="1" applyFill="1" applyBorder="1" applyAlignment="1" applyProtection="1">
      <alignment horizontal="center"/>
      <protection hidden="1"/>
    </xf>
    <xf numFmtId="0" fontId="6" fillId="4" borderId="14" xfId="0" applyFont="1" applyFill="1" applyBorder="1" applyAlignment="1" applyProtection="1">
      <alignment horizontal="center"/>
      <protection hidden="1"/>
    </xf>
    <xf numFmtId="166" fontId="7" fillId="4" borderId="0" xfId="0" applyNumberFormat="1" applyFont="1" applyFill="1" applyBorder="1" applyAlignment="1" applyProtection="1">
      <alignment horizontal="center" vertical="center"/>
      <protection hidden="1"/>
    </xf>
    <xf numFmtId="166" fontId="7" fillId="4" borderId="18" xfId="0" applyNumberFormat="1" applyFont="1" applyFill="1" applyBorder="1" applyAlignment="1" applyProtection="1">
      <alignment horizontal="center" vertical="center"/>
      <protection hidden="1"/>
    </xf>
    <xf numFmtId="0" fontId="8" fillId="2" borderId="0" xfId="0" applyFont="1" applyFill="1" applyBorder="1" applyAlignment="1" applyProtection="1">
      <alignment horizontal="center" wrapText="1"/>
      <protection hidden="1"/>
    </xf>
  </cellXfs>
  <cellStyles count="3">
    <cellStyle name="Komma" xfId="1" builtinId="3"/>
    <cellStyle name="Standaard" xfId="0" builtinId="0"/>
    <cellStyle name="Standaard 2" xfId="2"/>
  </cellStyles>
  <dxfs count="1">
    <dxf>
      <font>
        <b val="0"/>
        <i/>
      </font>
    </dxf>
  </dxfs>
  <tableStyles count="0" defaultTableStyle="TableStyleMedium2" defaultPivotStyle="PivotStyleLight16"/>
  <colors>
    <mruColors>
      <color rgb="FFC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19050</xdr:colOff>
      <xdr:row>1</xdr:row>
      <xdr:rowOff>19050</xdr:rowOff>
    </xdr:from>
    <xdr:to>
      <xdr:col>8</xdr:col>
      <xdr:colOff>114300</xdr:colOff>
      <xdr:row>8</xdr:row>
      <xdr:rowOff>1470</xdr:rowOff>
    </xdr:to>
    <xdr:pic>
      <xdr:nvPicPr>
        <xdr:cNvPr id="2" name="Afbeelding 1"/>
        <xdr:cNvPicPr>
          <a:picLocks noChangeAspect="1"/>
        </xdr:cNvPicPr>
      </xdr:nvPicPr>
      <xdr:blipFill rotWithShape="1">
        <a:blip xmlns:r="http://schemas.openxmlformats.org/officeDocument/2006/relationships" r:embed="rId1"/>
        <a:srcRect l="7310" t="19389" r="7548"/>
        <a:stretch/>
      </xdr:blipFill>
      <xdr:spPr>
        <a:xfrm>
          <a:off x="190500" y="190500"/>
          <a:ext cx="6715125" cy="1125420"/>
        </a:xfrm>
        <a:prstGeom prst="rect">
          <a:avLst/>
        </a:prstGeom>
      </xdr:spPr>
    </xdr:pic>
    <xdr:clientData/>
  </xdr:twoCellAnchor>
  <xdr:twoCellAnchor editAs="oneCell">
    <xdr:from>
      <xdr:col>1</xdr:col>
      <xdr:colOff>0</xdr:colOff>
      <xdr:row>27</xdr:row>
      <xdr:rowOff>118793</xdr:rowOff>
    </xdr:from>
    <xdr:to>
      <xdr:col>9</xdr:col>
      <xdr:colOff>1</xdr:colOff>
      <xdr:row>28</xdr:row>
      <xdr:rowOff>112101</xdr:rowOff>
    </xdr:to>
    <xdr:pic>
      <xdr:nvPicPr>
        <xdr:cNvPr id="3" name="Afbeelding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450" y="4633643"/>
          <a:ext cx="6753226" cy="155233"/>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tabSelected="1" zoomScaleNormal="100" workbookViewId="0">
      <selection activeCell="C14" sqref="C14"/>
    </sheetView>
  </sheetViews>
  <sheetFormatPr defaultColWidth="0" defaultRowHeight="12.75" zeroHeight="1" x14ac:dyDescent="0.2"/>
  <cols>
    <col min="1" max="1" width="2.5703125" style="1" customWidth="1"/>
    <col min="2" max="2" width="41.85546875" style="1" bestFit="1" customWidth="1"/>
    <col min="3" max="3" width="11.85546875" style="1" bestFit="1" customWidth="1"/>
    <col min="4" max="7" width="9.140625" style="1" customWidth="1"/>
    <col min="8" max="8" width="9" style="1" customWidth="1"/>
    <col min="9" max="9" width="2" style="1" customWidth="1"/>
    <col min="10" max="10" width="2.5703125" style="1" customWidth="1"/>
    <col min="11" max="14" width="9.140625" style="1" hidden="1" customWidth="1"/>
    <col min="15" max="15" width="31" style="1" hidden="1" customWidth="1"/>
    <col min="16" max="16" width="12.5703125" style="1" hidden="1" customWidth="1"/>
    <col min="17" max="17" width="12.7109375" style="1" hidden="1" customWidth="1"/>
    <col min="18" max="18" width="12.5703125" style="1" hidden="1" customWidth="1"/>
    <col min="19" max="19" width="12.140625" style="1" hidden="1" customWidth="1"/>
    <col min="20" max="20" width="10.28515625" style="1" hidden="1" customWidth="1"/>
    <col min="21" max="16384" width="9.140625" style="1" hidden="1"/>
  </cols>
  <sheetData>
    <row r="1" spans="1:19" ht="13.5" thickBot="1" x14ac:dyDescent="0.25">
      <c r="A1" s="11"/>
      <c r="B1" s="11"/>
      <c r="C1" s="11"/>
      <c r="D1" s="11"/>
      <c r="E1" s="11"/>
      <c r="F1" s="11"/>
      <c r="G1" s="11"/>
      <c r="H1" s="11"/>
      <c r="I1" s="11"/>
      <c r="J1" s="11"/>
      <c r="R1" s="2">
        <v>41395</v>
      </c>
    </row>
    <row r="2" spans="1:19" x14ac:dyDescent="0.2">
      <c r="A2" s="11"/>
      <c r="B2" s="12"/>
      <c r="C2" s="13"/>
      <c r="D2" s="13"/>
      <c r="E2" s="13"/>
      <c r="F2" s="13"/>
      <c r="G2" s="13"/>
      <c r="H2" s="13"/>
      <c r="I2" s="14"/>
      <c r="J2" s="15"/>
      <c r="K2" s="3"/>
      <c r="L2" s="3"/>
      <c r="M2" s="3"/>
      <c r="O2" s="1" t="s">
        <v>4</v>
      </c>
      <c r="P2" s="4">
        <f>DATEDIF(C23,C25,"y")</f>
        <v>0</v>
      </c>
      <c r="R2" s="1">
        <f>P2</f>
        <v>0</v>
      </c>
    </row>
    <row r="3" spans="1:19" x14ac:dyDescent="0.2">
      <c r="A3" s="11"/>
      <c r="B3" s="16"/>
      <c r="C3" s="15"/>
      <c r="D3" s="15"/>
      <c r="E3" s="15"/>
      <c r="F3" s="15"/>
      <c r="G3" s="15"/>
      <c r="H3" s="15"/>
      <c r="I3" s="17"/>
      <c r="J3" s="15"/>
      <c r="K3" s="3"/>
      <c r="L3" s="3"/>
      <c r="M3" s="3"/>
      <c r="N3" s="5"/>
      <c r="O3" s="1" t="s">
        <v>31</v>
      </c>
      <c r="P3" s="1">
        <f>IF((C24-Q3)&lt;0,(YEAR(C25)-YEAR(Q3))*12+(MONTH(C25)-MONTH(Q3)),(YEAR(C25)-YEAR(C24))*12+(MONTH(C25)-MONTH(C24)))</f>
        <v>-215</v>
      </c>
      <c r="Q3" s="2">
        <f>DATE(YEAR(C23)+18,MONTH(C23),DAY(C23))</f>
        <v>6575</v>
      </c>
      <c r="R3" s="1">
        <f>P4</f>
        <v>-1360</v>
      </c>
    </row>
    <row r="4" spans="1:19" x14ac:dyDescent="0.2">
      <c r="A4" s="11"/>
      <c r="B4" s="16"/>
      <c r="C4" s="15"/>
      <c r="D4" s="15"/>
      <c r="E4" s="15"/>
      <c r="F4" s="15"/>
      <c r="G4" s="15"/>
      <c r="H4" s="15"/>
      <c r="I4" s="17"/>
      <c r="J4" s="15"/>
      <c r="K4" s="3"/>
      <c r="L4" s="3"/>
      <c r="M4" s="3"/>
      <c r="N4" s="5"/>
      <c r="O4" s="1" t="s">
        <v>25</v>
      </c>
      <c r="P4" s="1">
        <f>(YEAR(C25)-YEAR(R1))*12+(MONTH(C25)-MONTH(R1))</f>
        <v>-1360</v>
      </c>
    </row>
    <row r="5" spans="1:19" x14ac:dyDescent="0.2">
      <c r="A5" s="11"/>
      <c r="B5" s="16"/>
      <c r="C5" s="15"/>
      <c r="D5" s="15"/>
      <c r="E5" s="15"/>
      <c r="F5" s="15"/>
      <c r="G5" s="15"/>
      <c r="H5" s="15"/>
      <c r="I5" s="17"/>
      <c r="J5" s="15"/>
      <c r="K5" s="3"/>
      <c r="L5" s="3"/>
      <c r="M5" s="3"/>
      <c r="N5" s="5"/>
      <c r="O5" s="1" t="s">
        <v>7</v>
      </c>
      <c r="P5" s="1">
        <f>FLOOR((P3/6),1)</f>
        <v>-36</v>
      </c>
      <c r="R5" s="1">
        <f>FLOOR((R3/6),1)</f>
        <v>-227</v>
      </c>
    </row>
    <row r="6" spans="1:19" x14ac:dyDescent="0.2">
      <c r="A6" s="11"/>
      <c r="B6" s="16"/>
      <c r="C6" s="15"/>
      <c r="D6" s="15"/>
      <c r="E6" s="15"/>
      <c r="F6" s="15"/>
      <c r="G6" s="15"/>
      <c r="H6" s="15"/>
      <c r="I6" s="17"/>
      <c r="J6" s="15"/>
      <c r="K6" s="3"/>
      <c r="L6" s="3"/>
      <c r="M6" s="3"/>
      <c r="N6" s="5"/>
      <c r="O6" s="1" t="s">
        <v>19</v>
      </c>
      <c r="P6" s="2">
        <f>DATE(YEAR(C23)+50,MONTH(C23),DAY(C23))</f>
        <v>18263</v>
      </c>
      <c r="Q6" s="1">
        <f>FLOOR((((YEAR(P6)-YEAR(C24))*12+(MONTH(P6)-MONTH(C24)))/6),1)</f>
        <v>99</v>
      </c>
      <c r="R6" s="2">
        <f>P6</f>
        <v>18263</v>
      </c>
      <c r="S6" s="1">
        <f>IF(FLOOR((((YEAR(R6)-YEAR(R1))*12+(MONTH(R6)-MONTH(R1)))/6),1)&lt;0,0,FLOOR((((YEAR(R6)-YEAR(R1))*12+(MONTH(R6)-MONTH(R1)))/6),1))</f>
        <v>0</v>
      </c>
    </row>
    <row r="7" spans="1:19" x14ac:dyDescent="0.2">
      <c r="A7" s="11"/>
      <c r="B7" s="16"/>
      <c r="C7" s="15"/>
      <c r="D7" s="15"/>
      <c r="E7" s="15"/>
      <c r="F7" s="15"/>
      <c r="G7" s="15"/>
      <c r="H7" s="15"/>
      <c r="I7" s="17"/>
      <c r="J7" s="15"/>
      <c r="K7" s="3"/>
      <c r="L7" s="3"/>
      <c r="M7" s="3"/>
      <c r="N7" s="5"/>
      <c r="O7" s="1" t="s">
        <v>5</v>
      </c>
      <c r="P7" s="29">
        <f>C9+SUM(C11:C17,C19,C21)+(C18+C20)/12</f>
        <v>0</v>
      </c>
      <c r="R7" s="1">
        <f>P7</f>
        <v>0</v>
      </c>
    </row>
    <row r="8" spans="1:19" ht="13.5" thickBot="1" x14ac:dyDescent="0.25">
      <c r="A8" s="11"/>
      <c r="B8" s="16"/>
      <c r="C8" s="15"/>
      <c r="D8" s="15"/>
      <c r="E8" s="15"/>
      <c r="F8" s="15"/>
      <c r="G8" s="15"/>
      <c r="H8" s="15"/>
      <c r="I8" s="17"/>
      <c r="J8" s="15"/>
      <c r="K8" s="3"/>
      <c r="L8" s="3"/>
      <c r="M8" s="3"/>
      <c r="N8" s="5"/>
      <c r="O8" s="1" t="s">
        <v>6</v>
      </c>
      <c r="P8" s="1">
        <f>+P7/6</f>
        <v>0</v>
      </c>
      <c r="R8" s="1">
        <f>P8</f>
        <v>0</v>
      </c>
    </row>
    <row r="9" spans="1:19" x14ac:dyDescent="0.2">
      <c r="A9" s="11"/>
      <c r="B9" s="18" t="s">
        <v>0</v>
      </c>
      <c r="C9" s="24"/>
      <c r="D9" s="15"/>
      <c r="E9" s="15"/>
      <c r="F9" s="15"/>
      <c r="G9" s="15"/>
      <c r="H9" s="15"/>
      <c r="I9" s="17"/>
      <c r="J9" s="15"/>
      <c r="K9" s="3"/>
      <c r="L9" s="3"/>
      <c r="M9" s="3"/>
      <c r="N9" s="5"/>
      <c r="O9" s="3" t="s">
        <v>9</v>
      </c>
      <c r="P9" s="3">
        <f>+P7/4</f>
        <v>0</v>
      </c>
      <c r="R9" s="1">
        <f>P9</f>
        <v>0</v>
      </c>
    </row>
    <row r="10" spans="1:19" ht="13.5" thickBot="1" x14ac:dyDescent="0.25">
      <c r="A10" s="11"/>
      <c r="B10" s="18"/>
      <c r="C10" s="33"/>
      <c r="D10" s="15"/>
      <c r="E10" s="15"/>
      <c r="F10" s="15"/>
      <c r="G10" s="15"/>
      <c r="H10" s="15"/>
      <c r="I10" s="17"/>
      <c r="J10" s="15"/>
      <c r="K10" s="3"/>
      <c r="L10" s="3"/>
      <c r="M10" s="3"/>
      <c r="N10" s="5"/>
      <c r="O10" s="3"/>
      <c r="P10" s="3"/>
    </row>
    <row r="11" spans="1:19" x14ac:dyDescent="0.2">
      <c r="A11" s="11"/>
      <c r="B11" s="30" t="s">
        <v>32</v>
      </c>
      <c r="C11" s="34">
        <f>C9*0.08</f>
        <v>0</v>
      </c>
      <c r="D11" s="15"/>
      <c r="E11" s="44" t="s">
        <v>43</v>
      </c>
      <c r="F11" s="44"/>
      <c r="G11" s="44"/>
      <c r="H11" s="44"/>
      <c r="I11" s="17"/>
      <c r="J11" s="15"/>
      <c r="K11" s="3"/>
      <c r="L11" s="3"/>
      <c r="M11" s="3"/>
      <c r="N11" s="5"/>
      <c r="O11" s="3"/>
      <c r="P11" s="3"/>
    </row>
    <row r="12" spans="1:19" ht="13.5" thickBot="1" x14ac:dyDescent="0.25">
      <c r="A12" s="11"/>
      <c r="B12" s="30" t="s">
        <v>33</v>
      </c>
      <c r="C12" s="35">
        <f>C9*0.063</f>
        <v>0</v>
      </c>
      <c r="D12" s="15"/>
      <c r="E12" s="44"/>
      <c r="F12" s="44"/>
      <c r="G12" s="44"/>
      <c r="H12" s="44"/>
      <c r="I12" s="17"/>
      <c r="J12" s="15"/>
      <c r="K12" s="3"/>
      <c r="L12" s="3"/>
      <c r="M12" s="3"/>
      <c r="N12" s="5"/>
      <c r="O12" s="3"/>
      <c r="P12" s="3"/>
    </row>
    <row r="13" spans="1:19" x14ac:dyDescent="0.2">
      <c r="A13" s="11"/>
      <c r="B13" s="30" t="s">
        <v>35</v>
      </c>
      <c r="C13" s="25"/>
      <c r="D13" s="15"/>
      <c r="E13" s="11"/>
      <c r="F13" s="11"/>
      <c r="G13" s="11"/>
      <c r="H13" s="11"/>
      <c r="I13" s="17"/>
      <c r="J13" s="15"/>
      <c r="K13" s="6"/>
      <c r="L13" s="3"/>
      <c r="M13" s="3"/>
      <c r="N13" s="5"/>
      <c r="O13" s="3" t="s">
        <v>12</v>
      </c>
      <c r="P13" s="3">
        <f>+P7/2</f>
        <v>0</v>
      </c>
      <c r="R13" s="1">
        <f>P13</f>
        <v>0</v>
      </c>
    </row>
    <row r="14" spans="1:19" ht="14.25" x14ac:dyDescent="0.2">
      <c r="A14" s="11"/>
      <c r="B14" s="30" t="s">
        <v>38</v>
      </c>
      <c r="C14" s="25">
        <v>0</v>
      </c>
      <c r="D14" s="16"/>
      <c r="E14" s="31"/>
      <c r="F14" s="31"/>
      <c r="G14" s="31"/>
      <c r="H14" s="31"/>
      <c r="I14" s="17"/>
      <c r="J14" s="15"/>
      <c r="K14" s="6"/>
      <c r="L14" s="3"/>
      <c r="M14" s="3"/>
      <c r="N14" s="5"/>
      <c r="O14" s="3"/>
      <c r="P14" s="3"/>
    </row>
    <row r="15" spans="1:19" ht="15" thickBot="1" x14ac:dyDescent="0.25">
      <c r="A15" s="11"/>
      <c r="B15" s="30" t="s">
        <v>37</v>
      </c>
      <c r="C15" s="25"/>
      <c r="D15" s="15"/>
      <c r="E15" s="32"/>
      <c r="F15" s="31"/>
      <c r="G15" s="31"/>
      <c r="H15" s="32"/>
      <c r="I15" s="17"/>
      <c r="J15" s="15"/>
      <c r="K15" s="6"/>
      <c r="L15" s="3"/>
      <c r="M15" s="3"/>
      <c r="N15" s="5"/>
      <c r="O15" s="3"/>
      <c r="P15" s="3"/>
    </row>
    <row r="16" spans="1:19" ht="14.25" x14ac:dyDescent="0.2">
      <c r="A16" s="11"/>
      <c r="B16" s="30" t="s">
        <v>36</v>
      </c>
      <c r="C16" s="25">
        <v>0</v>
      </c>
      <c r="D16" s="15"/>
      <c r="E16" s="39" t="s">
        <v>27</v>
      </c>
      <c r="F16" s="40"/>
      <c r="G16" s="40"/>
      <c r="H16" s="41"/>
      <c r="I16" s="17"/>
      <c r="J16" s="15"/>
      <c r="K16" s="6"/>
      <c r="L16" s="3"/>
      <c r="M16" s="3"/>
      <c r="N16" s="5"/>
      <c r="O16" s="3"/>
      <c r="P16" s="3"/>
    </row>
    <row r="17" spans="1:19" x14ac:dyDescent="0.2">
      <c r="A17" s="11"/>
      <c r="B17" s="30" t="s">
        <v>39</v>
      </c>
      <c r="C17" s="25"/>
      <c r="D17" s="15"/>
      <c r="E17" s="19"/>
      <c r="F17" s="42" t="str">
        <f>IFERROR(IF(C9=0,"Invoer ontbreekt",IF(C27="Nee",(IF(P28=1,IF(P2&lt;50,P35,Q35),IF(P2&lt;50,P36,Q36))),IF(C27="Ja",(IF(P28=1,IF(P2&lt;50,P40,Q40),IF(P2&lt;50,P41,Q41))),0))),"Invoer ontbreekt")</f>
        <v>Invoer ontbreekt</v>
      </c>
      <c r="G17" s="42"/>
      <c r="H17" s="20"/>
      <c r="I17" s="17"/>
      <c r="J17" s="15"/>
      <c r="K17" s="6"/>
      <c r="L17" s="3"/>
      <c r="M17" s="3"/>
      <c r="N17" s="5"/>
      <c r="O17" s="3"/>
      <c r="P17" s="3"/>
    </row>
    <row r="18" spans="1:19" x14ac:dyDescent="0.2">
      <c r="A18" s="11"/>
      <c r="B18" s="30" t="s">
        <v>40</v>
      </c>
      <c r="C18" s="25"/>
      <c r="D18" s="15"/>
      <c r="E18" s="19"/>
      <c r="F18" s="42"/>
      <c r="G18" s="42"/>
      <c r="H18" s="20"/>
      <c r="I18" s="17"/>
      <c r="J18" s="15"/>
      <c r="K18" s="6"/>
      <c r="L18" s="3"/>
      <c r="M18" s="3"/>
      <c r="N18" s="5"/>
      <c r="O18" s="3">
        <v>0.6</v>
      </c>
      <c r="P18" s="3"/>
    </row>
    <row r="19" spans="1:19" ht="13.5" thickBot="1" x14ac:dyDescent="0.25">
      <c r="A19" s="11"/>
      <c r="B19" s="30" t="s">
        <v>41</v>
      </c>
      <c r="C19" s="25">
        <v>0</v>
      </c>
      <c r="D19" s="15"/>
      <c r="E19" s="21"/>
      <c r="F19" s="43"/>
      <c r="G19" s="43"/>
      <c r="H19" s="22"/>
      <c r="I19" s="17"/>
      <c r="J19" s="15"/>
      <c r="K19" s="6"/>
      <c r="L19" s="3"/>
      <c r="M19" s="3"/>
      <c r="N19" s="5"/>
      <c r="O19" s="3">
        <f>9+O18</f>
        <v>9.6</v>
      </c>
      <c r="P19" s="3"/>
    </row>
    <row r="20" spans="1:19" ht="14.25" x14ac:dyDescent="0.2">
      <c r="A20" s="11"/>
      <c r="B20" s="30" t="s">
        <v>42</v>
      </c>
      <c r="C20" s="25">
        <v>0</v>
      </c>
      <c r="D20" s="16"/>
      <c r="E20" s="31"/>
      <c r="F20" s="31"/>
      <c r="G20" s="31"/>
      <c r="H20" s="31"/>
      <c r="I20" s="17"/>
      <c r="J20" s="15"/>
      <c r="K20" s="6"/>
      <c r="L20" s="3"/>
      <c r="M20" s="3"/>
      <c r="N20" s="5"/>
      <c r="O20" s="3">
        <f>+O19*P8</f>
        <v>0</v>
      </c>
      <c r="P20" s="3"/>
    </row>
    <row r="21" spans="1:19" x14ac:dyDescent="0.2">
      <c r="A21" s="11"/>
      <c r="B21" s="30" t="s">
        <v>34</v>
      </c>
      <c r="C21" s="25">
        <v>0</v>
      </c>
      <c r="D21" s="15"/>
      <c r="E21" s="11"/>
      <c r="F21" s="11"/>
      <c r="G21" s="11"/>
      <c r="H21" s="11"/>
      <c r="I21" s="17"/>
      <c r="J21" s="15"/>
      <c r="K21" s="6"/>
      <c r="L21" s="3"/>
      <c r="M21" s="3"/>
      <c r="N21" s="5"/>
      <c r="O21" s="3"/>
      <c r="P21" s="3"/>
    </row>
    <row r="22" spans="1:19" x14ac:dyDescent="0.2">
      <c r="A22" s="11"/>
      <c r="B22" s="30"/>
      <c r="C22" s="25"/>
      <c r="D22" s="15"/>
      <c r="E22" s="11"/>
      <c r="F22" s="11"/>
      <c r="G22" s="11"/>
      <c r="H22" s="11"/>
      <c r="I22" s="17"/>
      <c r="J22" s="15"/>
      <c r="K22" s="6"/>
      <c r="L22" s="3"/>
      <c r="M22" s="3"/>
      <c r="N22" s="5"/>
      <c r="O22" s="3"/>
      <c r="P22" s="3"/>
    </row>
    <row r="23" spans="1:19" x14ac:dyDescent="0.2">
      <c r="A23" s="11"/>
      <c r="B23" s="18" t="s">
        <v>2</v>
      </c>
      <c r="C23" s="26"/>
      <c r="D23" s="15"/>
      <c r="E23" s="11"/>
      <c r="F23" s="11"/>
      <c r="G23" s="11"/>
      <c r="H23" s="11"/>
      <c r="I23" s="17"/>
      <c r="J23" s="15"/>
      <c r="K23" s="3"/>
      <c r="L23" s="3"/>
      <c r="M23" s="3"/>
    </row>
    <row r="24" spans="1:19" x14ac:dyDescent="0.2">
      <c r="A24" s="11"/>
      <c r="B24" s="18" t="s">
        <v>1</v>
      </c>
      <c r="C24" s="26"/>
      <c r="D24" s="15"/>
      <c r="E24" s="11"/>
      <c r="F24" s="11"/>
      <c r="G24" s="11"/>
      <c r="H24" s="11"/>
      <c r="I24" s="17"/>
      <c r="J24" s="15"/>
      <c r="K24" s="3"/>
      <c r="L24" s="3"/>
      <c r="M24" s="3"/>
      <c r="O24" s="1" t="s">
        <v>8</v>
      </c>
      <c r="P24" s="1">
        <f>+P5-P25</f>
        <v>-36</v>
      </c>
      <c r="Q24" s="1">
        <f>IF((P5-Q25-Q26)&lt;0,0,(P5-Q25-Q26))</f>
        <v>0</v>
      </c>
      <c r="R24" s="1">
        <f>+R5-R25</f>
        <v>-227</v>
      </c>
      <c r="S24" s="1">
        <f>IF((R5-S25-S26)&lt;0,0,(R5-S25-S26))</f>
        <v>0</v>
      </c>
    </row>
    <row r="25" spans="1:19" x14ac:dyDescent="0.2">
      <c r="A25" s="11"/>
      <c r="B25" s="18" t="s">
        <v>3</v>
      </c>
      <c r="C25" s="26"/>
      <c r="D25" s="15"/>
      <c r="E25" s="11"/>
      <c r="F25" s="11"/>
      <c r="G25" s="11"/>
      <c r="H25" s="11"/>
      <c r="I25" s="17"/>
      <c r="J25" s="15"/>
      <c r="K25" s="3"/>
      <c r="L25" s="3"/>
      <c r="M25" s="3"/>
      <c r="O25" s="1" t="s">
        <v>22</v>
      </c>
      <c r="P25" s="1">
        <f>IF((P5-20)&lt;0,0,P5-20)</f>
        <v>0</v>
      </c>
      <c r="Q25" s="1">
        <f>IF((P5-Q26-20)&lt;0,0,(P5-Q26-20))</f>
        <v>0</v>
      </c>
      <c r="R25" s="1">
        <f>IF((R5-20)&lt;0,0,R5-20)</f>
        <v>0</v>
      </c>
      <c r="S25" s="1">
        <f>IF((R5-S26-20)&lt;0,0,(R5-S26-20))</f>
        <v>0</v>
      </c>
    </row>
    <row r="26" spans="1:19" x14ac:dyDescent="0.2">
      <c r="A26" s="11"/>
      <c r="B26" s="18" t="s">
        <v>13</v>
      </c>
      <c r="C26" s="27"/>
      <c r="D26" s="15"/>
      <c r="E26" s="11"/>
      <c r="F26" s="11"/>
      <c r="G26" s="11"/>
      <c r="H26" s="11"/>
      <c r="I26" s="17"/>
      <c r="J26" s="15"/>
      <c r="K26" s="3"/>
      <c r="L26" s="3"/>
      <c r="M26" s="3"/>
      <c r="O26" s="1" t="s">
        <v>20</v>
      </c>
      <c r="Q26" s="1">
        <f>IF((P5-Q6)&lt;0,0,IF(Q6&lt;0,P5,(P5-Q6)))</f>
        <v>0</v>
      </c>
      <c r="S26" s="1">
        <f>IF((R5-S6)&lt;0,0,IF(S6&lt;0,R3,(R5-S6)))</f>
        <v>0</v>
      </c>
    </row>
    <row r="27" spans="1:19" ht="13.5" thickBot="1" x14ac:dyDescent="0.25">
      <c r="A27" s="11"/>
      <c r="B27" s="18" t="s">
        <v>29</v>
      </c>
      <c r="C27" s="28" t="s">
        <v>28</v>
      </c>
      <c r="D27" s="23" t="s">
        <v>30</v>
      </c>
      <c r="E27" s="15"/>
      <c r="F27" s="15"/>
      <c r="G27" s="15"/>
      <c r="H27" s="15"/>
      <c r="I27" s="17"/>
      <c r="J27" s="15"/>
      <c r="K27" s="3"/>
      <c r="L27" s="3"/>
      <c r="M27" s="3"/>
      <c r="O27" s="2">
        <v>43831</v>
      </c>
      <c r="P27" s="1">
        <f>IF((O27-C25)&gt;0,1,0)</f>
        <v>1</v>
      </c>
    </row>
    <row r="28" spans="1:19" x14ac:dyDescent="0.2">
      <c r="A28" s="11"/>
      <c r="B28" s="16"/>
      <c r="C28" s="15"/>
      <c r="D28" s="15"/>
      <c r="E28" s="15"/>
      <c r="F28" s="15"/>
      <c r="G28" s="15"/>
      <c r="H28" s="15"/>
      <c r="I28" s="17"/>
      <c r="J28" s="15"/>
      <c r="K28" s="3"/>
      <c r="L28" s="3"/>
      <c r="M28" s="3"/>
      <c r="O28" s="1" t="s">
        <v>14</v>
      </c>
      <c r="P28" s="1">
        <f>IF(C26&lt;25,0,1)</f>
        <v>0</v>
      </c>
    </row>
    <row r="29" spans="1:19" x14ac:dyDescent="0.2">
      <c r="A29" s="11"/>
      <c r="B29" s="16"/>
      <c r="C29" s="15"/>
      <c r="D29" s="15"/>
      <c r="E29" s="15"/>
      <c r="F29" s="15"/>
      <c r="G29" s="15"/>
      <c r="H29" s="15"/>
      <c r="I29" s="17"/>
      <c r="J29" s="15"/>
      <c r="K29" s="3"/>
      <c r="L29" s="3"/>
      <c r="M29" s="3"/>
      <c r="O29" s="1" t="s">
        <v>21</v>
      </c>
      <c r="P29" s="1">
        <f>IF((P3/12)&lt;10,0,1)</f>
        <v>0</v>
      </c>
    </row>
    <row r="30" spans="1:19" ht="54" customHeight="1" thickBot="1" x14ac:dyDescent="0.25">
      <c r="A30" s="11"/>
      <c r="B30" s="36" t="s">
        <v>26</v>
      </c>
      <c r="C30" s="37"/>
      <c r="D30" s="37"/>
      <c r="E30" s="37"/>
      <c r="F30" s="37"/>
      <c r="G30" s="37"/>
      <c r="H30" s="37"/>
      <c r="I30" s="38"/>
      <c r="J30" s="7"/>
      <c r="K30" s="7"/>
      <c r="L30" s="7"/>
      <c r="M30" s="7"/>
      <c r="O30" s="1" t="s">
        <v>10</v>
      </c>
      <c r="P30" s="1">
        <f>+P7*12</f>
        <v>0</v>
      </c>
    </row>
    <row r="31" spans="1:19" ht="13.5" customHeight="1" x14ac:dyDescent="0.2">
      <c r="A31" s="11"/>
      <c r="B31" s="15"/>
      <c r="C31" s="15"/>
      <c r="D31" s="15"/>
      <c r="E31" s="15"/>
      <c r="F31" s="15"/>
      <c r="G31" s="15"/>
      <c r="H31" s="15"/>
      <c r="I31" s="15"/>
      <c r="J31" s="15"/>
      <c r="K31" s="3"/>
      <c r="L31" s="3"/>
      <c r="M31" s="3"/>
      <c r="O31" s="1" t="s">
        <v>11</v>
      </c>
      <c r="P31" s="1">
        <v>77000</v>
      </c>
    </row>
    <row r="32" spans="1:19" hidden="1" x14ac:dyDescent="0.2">
      <c r="B32" s="3"/>
      <c r="C32" s="3"/>
      <c r="D32" s="3"/>
      <c r="E32" s="3"/>
      <c r="F32" s="3"/>
      <c r="G32" s="3"/>
      <c r="H32" s="3"/>
      <c r="I32" s="3"/>
      <c r="J32" s="3"/>
      <c r="K32" s="3"/>
      <c r="L32" s="3"/>
      <c r="M32" s="3"/>
    </row>
    <row r="33" spans="2:17" hidden="1" x14ac:dyDescent="0.2">
      <c r="B33" s="3"/>
      <c r="C33" s="3"/>
      <c r="D33" s="3"/>
      <c r="E33" s="3"/>
      <c r="F33" s="3"/>
      <c r="G33" s="3"/>
      <c r="H33" s="3"/>
      <c r="I33" s="3"/>
      <c r="J33" s="3"/>
      <c r="K33" s="3"/>
      <c r="L33" s="3"/>
      <c r="M33" s="3"/>
      <c r="O33" s="8" t="s">
        <v>23</v>
      </c>
    </row>
    <row r="34" spans="2:17" hidden="1" x14ac:dyDescent="0.2">
      <c r="B34" s="3"/>
      <c r="C34" s="3"/>
      <c r="D34" s="3"/>
      <c r="E34" s="3"/>
      <c r="F34" s="3"/>
      <c r="G34" s="3"/>
      <c r="H34" s="3"/>
      <c r="I34" s="3"/>
      <c r="J34" s="3"/>
      <c r="K34" s="3"/>
      <c r="L34" s="3"/>
      <c r="M34" s="3"/>
      <c r="P34" s="1" t="s">
        <v>15</v>
      </c>
      <c r="Q34" s="1" t="s">
        <v>16</v>
      </c>
    </row>
    <row r="35" spans="2:17" hidden="1" x14ac:dyDescent="0.2">
      <c r="B35" s="3"/>
      <c r="C35" s="3"/>
      <c r="D35" s="3"/>
      <c r="E35" s="3"/>
      <c r="F35" s="3"/>
      <c r="G35" s="3"/>
      <c r="H35" s="3"/>
      <c r="I35" s="3"/>
      <c r="J35" s="3"/>
      <c r="K35" s="3"/>
      <c r="L35" s="3"/>
      <c r="M35" s="3"/>
      <c r="O35" s="1" t="s">
        <v>17</v>
      </c>
      <c r="P35" s="9">
        <f>MIN((P24*P8+P25*P9),P31)</f>
        <v>0</v>
      </c>
      <c r="Q35" s="9">
        <f>IF(P29=0,MIN(P31,(P25*P9+P24*P8)),IF(P27=0,MIN(P31,(P25*P9+P24*P8)),MIN(P31,(Q26*P13+Q25*P9+Q24*P8))))</f>
        <v>0</v>
      </c>
    </row>
    <row r="36" spans="2:17" hidden="1" x14ac:dyDescent="0.2">
      <c r="B36" s="3"/>
      <c r="C36" s="3"/>
      <c r="D36" s="3"/>
      <c r="E36" s="3"/>
      <c r="F36" s="3"/>
      <c r="G36" s="3"/>
      <c r="H36" s="3"/>
      <c r="I36" s="3"/>
      <c r="J36" s="3"/>
      <c r="K36" s="3"/>
      <c r="L36" s="3"/>
      <c r="M36" s="3"/>
      <c r="O36" s="1" t="s">
        <v>18</v>
      </c>
      <c r="P36" s="9">
        <f>MIN((P24*P8+P25*P9),P31)</f>
        <v>0</v>
      </c>
      <c r="Q36" s="10">
        <f>P36</f>
        <v>0</v>
      </c>
    </row>
    <row r="37" spans="2:17" hidden="1" x14ac:dyDescent="0.2">
      <c r="B37" s="3"/>
      <c r="C37" s="3"/>
      <c r="D37" s="3"/>
      <c r="E37" s="3"/>
      <c r="F37" s="3"/>
      <c r="G37" s="3"/>
      <c r="H37" s="3"/>
      <c r="I37" s="3"/>
      <c r="J37" s="3"/>
      <c r="K37" s="3"/>
      <c r="L37" s="3"/>
      <c r="M37" s="3"/>
    </row>
    <row r="38" spans="2:17" hidden="1" x14ac:dyDescent="0.2">
      <c r="O38" s="8" t="s">
        <v>24</v>
      </c>
    </row>
    <row r="39" spans="2:17" hidden="1" x14ac:dyDescent="0.2">
      <c r="P39" s="1" t="s">
        <v>15</v>
      </c>
      <c r="Q39" s="1" t="s">
        <v>16</v>
      </c>
    </row>
    <row r="40" spans="2:17" hidden="1" x14ac:dyDescent="0.2">
      <c r="O40" s="1" t="s">
        <v>17</v>
      </c>
      <c r="P40" s="9">
        <f>MIN((P24*P8+P25*P9),P31)</f>
        <v>0</v>
      </c>
      <c r="Q40" s="9">
        <f>IF(P29=0,MIN(P31,(P25*P9+P24*P8)),IF(P27=0,MIN(P31,(P25*P9+P24*P8)),MIN(P31,(Q26*P13+Q25*P9+Q24*P8))))</f>
        <v>0</v>
      </c>
    </row>
    <row r="41" spans="2:17" hidden="1" x14ac:dyDescent="0.2">
      <c r="O41" s="1" t="s">
        <v>18</v>
      </c>
      <c r="P41" s="9">
        <f>MIN((R24*R8+R25*R9),P31)</f>
        <v>0</v>
      </c>
      <c r="Q41" s="10">
        <f>P41</f>
        <v>0</v>
      </c>
    </row>
    <row r="42" spans="2:17" hidden="1" x14ac:dyDescent="0.2"/>
    <row r="43" spans="2:17" hidden="1" x14ac:dyDescent="0.2"/>
    <row r="44" spans="2:17" hidden="1" x14ac:dyDescent="0.2"/>
    <row r="45" spans="2:17" hidden="1" x14ac:dyDescent="0.2"/>
  </sheetData>
  <sheetProtection algorithmName="SHA-512" hashValue="0bOJAbA7v0yKi1TZa/ztaqdz0OXVcvoLqg/18yeIzSNg2GflFNu+XA89vDZ9fBYjgQ/5oxgzEU6gseSQ2qxloQ==" saltValue="T7o3flxCFxn6vsAeovOKCw==" spinCount="100000" sheet="1" objects="1" scenarios="1" selectLockedCells="1"/>
  <mergeCells count="4">
    <mergeCell ref="B30:I30"/>
    <mergeCell ref="E16:H16"/>
    <mergeCell ref="F17:G19"/>
    <mergeCell ref="E11:H12"/>
  </mergeCells>
  <conditionalFormatting sqref="F17:G19">
    <cfRule type="containsText" dxfId="0" priority="1" operator="containsText" text="Invoer ontbreekt">
      <formula>NOT(ISERROR(SEARCH("Invoer ontbreekt",F17)))</formula>
    </cfRule>
  </conditionalFormatting>
  <dataValidations count="1">
    <dataValidation type="list" allowBlank="1" showInputMessage="1" showErrorMessage="1" sqref="C27">
      <formula1>"Ja, Nee"</formula1>
    </dataValidation>
  </dataValidation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VGS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Sander den Hartog</dc:creator>
  <cp:lastModifiedBy>Pauline Proper</cp:lastModifiedBy>
  <dcterms:created xsi:type="dcterms:W3CDTF">2014-08-15T11:44:47Z</dcterms:created>
  <dcterms:modified xsi:type="dcterms:W3CDTF">2017-01-12T13:03:45Z</dcterms:modified>
</cp:coreProperties>
</file>